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9315" firstSheet="4" activeTab="6"/>
  </bookViews>
  <sheets>
    <sheet name="ALL. 1  BUDGET ECONOMICO RICL." sheetId="1" r:id="rId1"/>
    <sheet name="ALL. 2  BUDGET PLURIENNALE" sheetId="2" r:id="rId2"/>
    <sheet name="BUDGET ECONOMICO DI GESTIONE RI" sheetId="3" r:id="rId3"/>
    <sheet name="piano obiettivi per attività" sheetId="4" r:id="rId4"/>
    <sheet name="tabella di servizio" sheetId="5" r:id="rId5"/>
    <sheet name="piano obiettivi per progetti" sheetId="6" r:id="rId6"/>
    <sheet name="piano obiettivi per indicatori" sheetId="7" r:id="rId7"/>
    <sheet name="Foglio1" sheetId="8" r:id="rId8"/>
    <sheet name="Foglio2" sheetId="9" r:id="rId9"/>
  </sheets>
  <definedNames>
    <definedName name="_xlnm.Print_Area" localSheetId="0">'ALL. 1  BUDGET ECONOMICO RICL.'!$A$3:$G$82</definedName>
    <definedName name="_xlnm.Print_Area" localSheetId="1">'ALL. 2  BUDGET PLURIENNALE'!$A$3:$G$82</definedName>
    <definedName name="_xlnm.Print_Area" localSheetId="2">'BUDGET ECONOMICO DI GESTIONE RI'!$A$3:$E$288</definedName>
    <definedName name="_xlnm.Print_Area" localSheetId="3">'piano obiettivi per attività'!$A$1:$Q$12</definedName>
    <definedName name="_xlnm.Print_Area" localSheetId="5">'piano obiettivi per progetti'!$A$1:$J$11</definedName>
    <definedName name="_xlnm.Print_Titles" localSheetId="0">'ALL. 1  BUDGET ECONOMICO RICL.'!$1:$2</definedName>
    <definedName name="_xlnm.Print_Titles" localSheetId="1">'ALL. 2  BUDGET PLURIENNALE'!$1:$2</definedName>
    <definedName name="_xlnm.Print_Titles" localSheetId="2">'BUDGET ECONOMICO DI GESTIONE RI'!$1:$3</definedName>
  </definedNames>
  <calcPr fullCalcOnLoad="1"/>
</workbook>
</file>

<file path=xl/comments4.xml><?xml version="1.0" encoding="utf-8"?>
<comments xmlns="http://schemas.openxmlformats.org/spreadsheetml/2006/main">
  <authors>
    <author>Francesca Bertaccini</author>
  </authors>
  <commentList>
    <comment ref="E4" authorId="0">
      <text>
        <r>
          <rPr>
            <b/>
            <sz val="9"/>
            <rFont val="Tahoma"/>
            <family val="2"/>
          </rPr>
          <t>Amministrazione delle attività e servizi connessi al funzionamento, all’utilizzo, alla costruzione ed la manutenzione dei sistemi e delle infrastrutture per il trasporto su strada (strade, ponti, gallerie, strutture di parcheggio, capolinea degli autobus, ecc.); vigilanza e regolamentazione dell’utenza stradale (patenti di guida e licenze per veicoli, ispezioni sulla sicurezza dei veicoli, normative sulla
dimensione e sul carico per il trasporto stradale di passeggeri e merci,
regolamentazione degli orari di lavoro dei conducenti di autobus, pullman e autocarri, ecc.), delle operazioni relative al sistema di trasporto su strada (concessione di licenze, approvazione delle tariffe di trasporto per merci e passeggeri, e delle frequenze del servizio, ecc.) e della costruzione e manutenzione delle strade; costruzione o funzionamento di infrastrutture di sistemi di trasporto su strada diversi da quelli utilizzati per l’industria; produzione e diffusione di informazioni generali, documentazione tecnica e statistiche sulle operazioni relative al trasporto su strada e sulle attività di costruzione delle strade; sovvenzioni, prestiti o sussidi a sostegno del funzionamento, della
costruzione, della manutenzione o del miglioramento delle infrastrutture e dei sistemi di trasporto su strada.
Incluso: autostrade, strade e vie urbane, percorsi ciclabili e pedonali.
Escluso: controllo del traffico stradale (03.1.1); sovvenzioni, prestiti e sussidi ai costruttori di veicoli stradali (04.4.2); pulizia delle strade (05.1.1); la costruzione di barriere anti-rumore e altre strutture compreso il rifacimento di porzioni di strade urbane di grande comunicazione con rivestimenti anti-rumore (05.3.1); illuminazione stradale (06.4.1).</t>
        </r>
      </text>
    </comment>
    <comment ref="E6" authorId="0">
      <text>
        <r>
          <rPr>
            <b/>
            <sz val="9"/>
            <rFont val="Tahoma"/>
            <family val="2"/>
          </rPr>
          <t>Amministrazione delle attività e servizi connessi al funzionamento, all’utilizzo, alla costruzione ed la manutenzione dei sistemi e delle infrastrutture per il trasporto su strada (strade, ponti, gallerie, strutture di parcheggio, capolinea degli autobus, ecc.); vigilanza e regolamentazione dell’utenza stradale (patenti di guida e licenze per veicoli, ispezioni sulla sicurezza dei veicoli, normative sulla
dimensione e sul carico per il trasporto stradale di passeggeri e merci,
regolamentazione degli orari di lavoro dei conducenti di autobus, pullman e autocarri, ecc.), delle operazioni relative al sistema di trasporto su strada (concessione di licenze, approvazione delle tariffe di trasporto per merci e passeggeri, e delle frequenze del servizio, ecc.) e della costruzione e manutenzione delle strade; costruzione o funzionamento di infrastrutture di sistemi di trasporto su strada diversi da quelli utilizzati per l’industria; produzione e diffusione di informazioni generali, documentazione tecnica e statistiche sulle operazioni relative al trasporto su strada e sulle attività di costruzione delle strade; sovvenzioni, prestiti o sussidi a sostegno del funzionamento, della
costruzione, della manutenzione o del miglioramento delle infrastrutture e dei sistemi di trasporto su strada.
Incluso: autostrade, strade e vie urbane, percorsi ciclabili e pedonali.
Escluso: controllo del traffico stradale (03.1.1); sovvenzioni, prestiti e sussidi ai costruttori di veicoli stradali (04.4.2); pulizia delle strade (05.1.1); la costruzione di barriere anti-rumore e altre strutture compreso il rifacimento di porzioni di strade urbane di grande comunicazione con rivestimenti anti-rumore (05.3.1); illuminazione stradale (06.4.1).</t>
        </r>
      </text>
    </comment>
    <comment ref="E8" authorId="0">
      <text>
        <r>
          <rPr>
            <b/>
            <sz val="9"/>
            <rFont val="Tahoma"/>
            <family val="2"/>
          </rPr>
          <t>Fornitura di servizi sportivi e ricreativi; amministrazione di attività sportive e ricreative; vigilanza e regolamentazione delle strutture sportive; funzionamento o sostegno alle strutture per la pratica o per eventi sportivi attivi (campi da
gioco, da tennis, da squash, piste da corsa, campi da golf, ring per il pugilato, piste da pattinaggio, palestre, ecc.); funzionamento o sostegno a strutture per la pratica o per eventi sportivi passivi (in particolare luoghi di ritrovo attrezzati in modo specifico per giochi di carte, da tavolo, ecc.); funzionamento o sostegno a strutture a scopi ricreativi (parchi, spiagge, aree di campeggio e relativi alloggi ammobiliati su base non commerciale, piscine, bagni pubblici per lavaggio, ecc.); sovvenzioni, prestiti o sussidi a sostegno di squadre o di singoli concorrenti o giocatori.
Incluso: strutture per la sistemazione degli spettatori; rappresentanza nazionale, regionale o locale in eventi sportivi.
Escluso: giardini zoologici, orti botanici, arboreti, acquari e simili (08.2.1); strutture sportive e ricreative collegate con istituti di istruzione (classificate nella classe appropriata della divisione 09).</t>
        </r>
      </text>
    </comment>
    <comment ref="E9" authorId="0">
      <text>
        <r>
          <rPr>
            <b/>
            <sz val="9"/>
            <rFont val="Tahoma"/>
            <family val="2"/>
          </rPr>
          <t>Fornitura di servizi culturali; amministrazione di attività culturali; vigilanza e
regolamentazione di strutture culturali; funzionamento o sostegno a strutture a
scopo culturale (biblioteche, musei, gallerie d’arte, teatri, sale per esposizioni,
monumenti, edifici e luoghi di interesse storico, giardini zoologici e orti botanici,
acquari, arboreti, ecc.); produzione, funzionamento o sostegno ad eventi
culturali (concerti, produzioni teatrali e cinematografiche, mostre d’arte, ecc.);
sovvenzioni, prestiti o sussidi a sostegno di singoli artisti, scrittori, disegnatori,
compositori e altri operatori del settore o ad organizzazioni impegnate nella
promozione delle attività culturale.
Incluso: celebrazioni nazionali, regionali o locali che non abbiano come scopo
prevalente l’attrazione turistica.
Escluso: eventi culturali destinati ad essere presentati all’estero (01.1.3);
celebrazioni nazionali, regionali o locali destinate principalmente ad attirare
turisti (04.7.3); produzione di materiale culturale destinato alla diffusione
attraverso il sistema radiotelevisivo (08.3.1).</t>
        </r>
      </text>
    </comment>
    <comment ref="E10" authorId="0">
      <text>
        <r>
          <rPr>
            <b/>
            <sz val="9"/>
            <rFont val="Tahoma"/>
            <family val="2"/>
          </rPr>
          <t>Amministrazione delle attività e dei servizi relativi al turismo; promozione e sviluppo del turismo; collegamenti con i settori del trasporto, alberghiero e della ristorazione e con gli altri settori connessi a quello turistico; funzionamento degli uffici turistici nel territorio nazionale e all’estero, ecc.; organizzazione di campagne pubblicitarie, inclusa la produzione e diffusione di materiale pubblicitario e similare; compilazione e pubblicazione di statistiche sul turismo.</t>
        </r>
      </text>
    </comment>
  </commentList>
</comments>
</file>

<file path=xl/sharedStrings.xml><?xml version="1.0" encoding="utf-8"?>
<sst xmlns="http://schemas.openxmlformats.org/spreadsheetml/2006/main" count="1152" uniqueCount="551">
  <si>
    <t xml:space="preserve">A - VALORE DELLA PRODUZIONE </t>
  </si>
  <si>
    <t xml:space="preserve">   2) Variazione rimanenze prodotti in corso di lavor., semilavorati e finiti </t>
  </si>
  <si>
    <t xml:space="preserve">   3) Variazione dei lavori in corso su ordinazione </t>
  </si>
  <si>
    <t xml:space="preserve">   5) Altri ricavi e proventi </t>
  </si>
  <si>
    <t xml:space="preserve">B - COSTI DELLA PRODUZIONE </t>
  </si>
  <si>
    <t xml:space="preserve">   10) Ammortamenti e svalutazioni </t>
  </si>
  <si>
    <t xml:space="preserve">   12) Accantonamenti per rischi </t>
  </si>
  <si>
    <t xml:space="preserve">   13) Altri accantonamenti </t>
  </si>
  <si>
    <t xml:space="preserve">   14) Oneri diversi di gestione </t>
  </si>
  <si>
    <t>DIFFERENZA FRA VALORE E COSTI DELLA PRODUZIONE (A-B)</t>
  </si>
  <si>
    <t xml:space="preserve">C - PROVENTI E ONERI FINANZIARI </t>
  </si>
  <si>
    <t xml:space="preserve">   16) Altri proventi finanziari </t>
  </si>
  <si>
    <t xml:space="preserve">   17) Interessi e altri oneri finanziari: </t>
  </si>
  <si>
    <t xml:space="preserve">D - RETTIFICHE DI VALORE DI ATTIVITA' FINANZIARIE  </t>
  </si>
  <si>
    <t xml:space="preserve">   18) Rivalutazioni </t>
  </si>
  <si>
    <t xml:space="preserve">   19) Svalutazioni </t>
  </si>
  <si>
    <t xml:space="preserve">E - PROVENTI E ONERI STRAORDINARI </t>
  </si>
  <si>
    <t>b) corrispettivi da contratto di servizi</t>
  </si>
  <si>
    <t>a)  contributi ordinari dallo stato</t>
  </si>
  <si>
    <t>b.1) con lo Stato</t>
  </si>
  <si>
    <t>b.2) con le Regioni</t>
  </si>
  <si>
    <t>b.3) con altri enti pubblici</t>
  </si>
  <si>
    <t>b.4) con l'Unione Europea</t>
  </si>
  <si>
    <t>c.1) contributi dallo Stato</t>
  </si>
  <si>
    <t>c.2) contributi dalle Regioni</t>
  </si>
  <si>
    <t>c.3) contributi da  altri enti pubblici</t>
  </si>
  <si>
    <t>c.4) contributi dall'Unione Europea</t>
  </si>
  <si>
    <t>d) contributi da privati</t>
  </si>
  <si>
    <t>e) proventi fiscali e parafiscali</t>
  </si>
  <si>
    <t>a) quota contributi in conto capitale imputata all'esercizio</t>
  </si>
  <si>
    <t>b) altri ricavi e proventi</t>
  </si>
  <si>
    <t>RISULTATO PRIMA DELLE IMPOSTE (A-B+/-C+/-D+/-E)</t>
  </si>
  <si>
    <t>Budget esercizio 2013</t>
  </si>
  <si>
    <t xml:space="preserve">   7) Per servizi</t>
  </si>
  <si>
    <t>a) erogazione di servizi istituzionali</t>
  </si>
  <si>
    <t>b) acquisizione di servizi</t>
  </si>
  <si>
    <t xml:space="preserve">   9) Per il personale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</si>
  <si>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</si>
  <si>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</si>
  <si>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</si>
  <si>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</si>
  <si>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</si>
  <si>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a) ammortamento delle immobilizzazioni immateriali</t>
  </si>
  <si>
    <t>b) ammortamento delle immobilizzaioni materiali</t>
  </si>
  <si>
    <t>c) altre svalutazioni delle immobilizzazioni</t>
  </si>
  <si>
    <t>d) svalutaqzione dei crediti compresi nell'attivo circolante e delle disponibilità liquide</t>
  </si>
  <si>
    <t>b) altri oneri diversi di gestione</t>
  </si>
  <si>
    <t xml:space="preserve">   15) Proventi da partecipazioni , con separata indicazione di quelli relativi ad imprese controllate e collegate</t>
  </si>
  <si>
    <t>b) da titoli iscritti nelle immobilizzazioni che non costituiscono partecipazioni</t>
  </si>
  <si>
    <t>c) da titoli iscritti nell'attivo circolante che non costituiscono partecipazioni</t>
  </si>
  <si>
    <t>a) interessi passivi</t>
  </si>
  <si>
    <t>b) oneri per la copertura perdite di imprese controllate e collegate</t>
  </si>
  <si>
    <t>c) altri interessi e oneri finanziari</t>
  </si>
  <si>
    <t>a) di partecipazioni</t>
  </si>
  <si>
    <t>b) di immobilizzazioni finanziarie che non costituiscono partecipazioni</t>
  </si>
  <si>
    <t>Totali</t>
  </si>
  <si>
    <t>Struttura</t>
  </si>
  <si>
    <t>Ottimizzazione organizzativa</t>
  </si>
  <si>
    <t>Servizi pubblici generali n.a.c.</t>
  </si>
  <si>
    <t>Servizi generali delle PP.AA.</t>
  </si>
  <si>
    <t>003 - Servizi ed affari generali per le amministrazioni di competenza</t>
  </si>
  <si>
    <t>032 - SERVIZI ISTITUZIONALI E GENERALI DELLE PP.AA.</t>
  </si>
  <si>
    <t>Rafforzamento ruolo e attività istituzionali</t>
  </si>
  <si>
    <t>Altri settori</t>
  </si>
  <si>
    <t>Affari economici</t>
  </si>
  <si>
    <t>001 - Sviluppo e competitività del turismo</t>
  </si>
  <si>
    <t>031 - TURISMO</t>
  </si>
  <si>
    <t>Attività sportiva</t>
  </si>
  <si>
    <t>Attività culturali</t>
  </si>
  <si>
    <t>Attività ricreative, culturali e di culto</t>
  </si>
  <si>
    <t>Attività ricreative</t>
  </si>
  <si>
    <t>001 - Attività ricreative e sport</t>
  </si>
  <si>
    <t>030 - GIOVANI E SPORT</t>
  </si>
  <si>
    <t>Tasse Automobilistiche</t>
  </si>
  <si>
    <t>Trasporti</t>
  </si>
  <si>
    <t>008 - Sostegno allo sviluppo del trasporto</t>
  </si>
  <si>
    <t>Attività associativa</t>
  </si>
  <si>
    <t>Sviluppo attività associativa</t>
  </si>
  <si>
    <t>Mobilità e Sicurezza Stradale</t>
  </si>
  <si>
    <t>013 - DIRITTO ALLA MOBILITA'</t>
  </si>
  <si>
    <t xml:space="preserve">Totale
Costi della Produzione </t>
  </si>
  <si>
    <t>B14)
Oneri diversi di gestione</t>
  </si>
  <si>
    <t>B12)
Accantonam.per rischi ed oneri</t>
  </si>
  <si>
    <t>B10)
Ammortam. e svalutazioni</t>
  </si>
  <si>
    <t>B9)
Costi del personale</t>
  </si>
  <si>
    <t>B8)
Spese per godimento di beni di terzi</t>
  </si>
  <si>
    <t>B7)
Spese per prestazioni di servizi</t>
  </si>
  <si>
    <t>B6)
Acquisto prodotti finiti e merci</t>
  </si>
  <si>
    <t>ATTIVITÁ
AC</t>
  </si>
  <si>
    <t>MISSIONI
FEDERAZIONE
ACI</t>
  </si>
  <si>
    <t>gruppo COFOG</t>
  </si>
  <si>
    <t>divisione COFOG</t>
  </si>
  <si>
    <t>PROGRAMMI
(RGS)</t>
  </si>
  <si>
    <t>MISSIONI
(RGS)</t>
  </si>
  <si>
    <t>B.14  oneri di gestione</t>
  </si>
  <si>
    <t>B10. ammortam.</t>
  </si>
  <si>
    <t>B.6 acquisto merci e prodotti</t>
  </si>
  <si>
    <t>Costi della produzione</t>
  </si>
  <si>
    <t>Investimenti in immobilizzaz.</t>
  </si>
  <si>
    <t>Area Strategica</t>
  </si>
  <si>
    <t>Missioni
Federazione
ACI</t>
  </si>
  <si>
    <t>Progetti
AC</t>
  </si>
  <si>
    <t>Indicatore di misurazione</t>
  </si>
  <si>
    <t>Assistenza Automobilistica</t>
  </si>
  <si>
    <t>Infrastruttura e organizzazione</t>
  </si>
  <si>
    <t>soci</t>
  </si>
  <si>
    <t>servizi e attività istituzionali</t>
  </si>
  <si>
    <t>Parziali</t>
  </si>
  <si>
    <t xml:space="preserve">   1) Ricavi e proventi per l'attività istituzionale</t>
  </si>
  <si>
    <t>c) contributi in conto esercizio</t>
  </si>
  <si>
    <t>f) ricavi per cessione di prodotti e prestazioni di servizi</t>
  </si>
  <si>
    <t xml:space="preserve">   4) Incrementi di immobili per lavori interni </t>
  </si>
  <si>
    <t>c) consulenze, collaborazioni, altre prestazioni lavoro</t>
  </si>
  <si>
    <t>d) compensi agli organi di amministrazione e di controllo</t>
  </si>
  <si>
    <t>d) svalutazioni dei crediti compresi nell'attivo circolante e delle disponibilità liquide</t>
  </si>
  <si>
    <t>a) oneri per provvedimenti di contenimento della spesa pubblica</t>
  </si>
  <si>
    <t>a) da crediti iscritti nelle immobilizzazioni, con separata indicazione di quelli da imprese controllate e collegate e di quelli da controllanti</t>
  </si>
  <si>
    <t>c) di titoli iscritti nell'attivo circolante che non costituiscono partecipazioni</t>
  </si>
  <si>
    <t xml:space="preserve">   21) Oneri, con separata indicazione delle minusvalenze da alienazioni i cui effetti contabili non sono Iscrivibili al n. 14) e delle imposte relative ad esercizi precedenti</t>
  </si>
  <si>
    <t xml:space="preserve">   20) Proventi con separata indicazione delle plusvalenze da alienazioni i cui ricavi non sono Iscrivibili al n. 5)</t>
  </si>
  <si>
    <t xml:space="preserve">   2) Variazione delle rimanenze prodotti in corso di lavor., semilavorati e finiti </t>
  </si>
  <si>
    <t xml:space="preserve">   11) Variazioni rimanenze materie prime, sussidiarie, di consumo e merci </t>
  </si>
  <si>
    <t>d) proventi diversi dai precedenti, con separta indicazione di quelli da imprese controllate e collegate e di quelli da controllanti</t>
  </si>
  <si>
    <t>d) proventi diversi dai precedenti, con separata indicazione di quelli da imprese controllate e collegate e di quelli da controllanti</t>
  </si>
  <si>
    <t>a)  contributi ordinari dello stato</t>
  </si>
  <si>
    <t>c.2) contributi da Regioni</t>
  </si>
  <si>
    <t>d) compensi ad organi di amministrazione e di controllo</t>
  </si>
  <si>
    <t xml:space="preserve">   21) Oneri, con separata indicazione delle minusvalenze da alienazioni i cui effetti contabili non sono iscrivibili al n. 14) e delle imposte relative ad esercizi precedenti</t>
  </si>
  <si>
    <t>Imposte dell'esercizio, correnti, differite e anticipate</t>
  </si>
  <si>
    <t xml:space="preserve">   6) Per materie prime, sussidiarie, di consumo e di merci </t>
  </si>
  <si>
    <t xml:space="preserve">   8) Per godimento di beni di terzi </t>
  </si>
  <si>
    <t xml:space="preserve">   17- bis) Utili e perdite su cambi </t>
  </si>
  <si>
    <t>Budget esercizio 2015</t>
  </si>
  <si>
    <t>Budget esercizio 2016</t>
  </si>
  <si>
    <t>TOTALI</t>
  </si>
  <si>
    <t>RP01060004 - Contributi a.c.i.</t>
  </si>
  <si>
    <t>RP01060005 - Contributi da altri enti</t>
  </si>
  <si>
    <t>RP01020013 - proventi per riscossione tasse circolazione</t>
  </si>
  <si>
    <t>RP01010001 - Vendite materiale cartografico</t>
  </si>
  <si>
    <t>RP01010002 - Vendite materiale diverso</t>
  </si>
  <si>
    <t>RP01010004 - ricavi vendita lubrificanti, affini ed accessori auto</t>
  </si>
  <si>
    <t>RP01010005 - ricavi vendita valuta estera</t>
  </si>
  <si>
    <t>RP01010006 - ricavi vendita valori bollati e marche patenti</t>
  </si>
  <si>
    <t xml:space="preserve">RP01010007 - Resi da Clienti </t>
  </si>
  <si>
    <t>RP01030001 - Rimanenze finali  di prodotti in corso di lavor.,semilavorati e finiti</t>
  </si>
  <si>
    <t>RP01030002 - Rimanenze iniziali  di prodotti in corso di lavor.,semilavorati e finiti</t>
  </si>
  <si>
    <t>RP01040001 - Variazione dei lavori in corso su ordinazione</t>
  </si>
  <si>
    <t>RP01050001 - Incrementi su immobili</t>
  </si>
  <si>
    <t>RP01050002 - Incrementi su beni mobili</t>
  </si>
  <si>
    <t>RP01050003 - Incrementi su beni immateriali</t>
  </si>
  <si>
    <t>RP01060001 - Trasferimenti da parte dello stato</t>
  </si>
  <si>
    <t>RP01060002 - Trasferimenti da parte delle regioni</t>
  </si>
  <si>
    <t>RP01060003 - Trasferimenti da parte dei comuni e delle province</t>
  </si>
  <si>
    <t>RP01020001 - Quote sociali</t>
  </si>
  <si>
    <t>RP01020002 - proventi servizi lavaggio, lubrificazioni e diversi</t>
  </si>
  <si>
    <t>RP01020003 - proventi posteggi</t>
  </si>
  <si>
    <t>RP01020004 - proventi servizio soccorso stradale e rimozione automezzi</t>
  </si>
  <si>
    <t>RP01020005 - proventi centro perizie</t>
  </si>
  <si>
    <t>RP01020006 - proventi cessione auto in uso</t>
  </si>
  <si>
    <t>RP01020007 - proventi ufficio assistenza automobilistica</t>
  </si>
  <si>
    <t>RP01020009 - proventi servizi turistici</t>
  </si>
  <si>
    <t>RP01020010 - proventi officina e centro diagnostico</t>
  </si>
  <si>
    <t>RP01020011 - proventi per manifestazioni sportive</t>
  </si>
  <si>
    <t>RP01020012 - proventi per pubblicita'</t>
  </si>
  <si>
    <t>RP01020014 - Ribassi e abbuoni passivi</t>
  </si>
  <si>
    <t>RP04010001 - Plusvalenze da alienazione di Immobilizzazioni immateriali</t>
  </si>
  <si>
    <t>RP04010002 - Plusvalenze da alienazione di Immobilizzazioni materiali</t>
  </si>
  <si>
    <t xml:space="preserve">RP04010003 - Ricavi relativi ad errati accantonamenti effettuati a fondi rischi ed oneri  in esercizi precedenti </t>
  </si>
  <si>
    <t>RP04010004 - Altri ricavi relativi ad esercizi precedenti</t>
  </si>
  <si>
    <t>RP03010001 - Rivalutazione di partecipazioni in imprese controllate</t>
  </si>
  <si>
    <t>RP03010002 - Rivalutazione di partecipazioni in imprese collegate</t>
  </si>
  <si>
    <t>RP03010003 - Rivalutazione immobilizzazioni finanziarie</t>
  </si>
  <si>
    <t>RP03010004 - Rivalutazioni titoli iscritti all'attivo circolante</t>
  </si>
  <si>
    <t>RP01060006 - Concorsi e rimborsi diversi</t>
  </si>
  <si>
    <t>RP01060007 - Risarcimento danni da istituti di assicurazione</t>
  </si>
  <si>
    <t>RP01060008 - Affitti di immobili</t>
  </si>
  <si>
    <t>RP01060009 - Subaffitti di immobili e rimborsi di spese condominiali</t>
  </si>
  <si>
    <t>RP01060010 - Plusvalenza da alienazione cespiti ordinaria</t>
  </si>
  <si>
    <t>RP01060011 - Royalties e canone marchio delegazioni</t>
  </si>
  <si>
    <t>RP01060012 - Canone marchio delegazioni</t>
  </si>
  <si>
    <t>RP01060014 - Arrotondamenti attivi</t>
  </si>
  <si>
    <t xml:space="preserve">RP01060016 - Sopravvenienze dell'attivo </t>
  </si>
  <si>
    <t>RP01060017 - Insussistenze del passivo</t>
  </si>
  <si>
    <t>RP02010001 - Dividendi da partecipazioni da imprese controllate</t>
  </si>
  <si>
    <t>RP02010002 - Dividendi da partecipazioni da imprese collegate</t>
  </si>
  <si>
    <t>RP02020001 - Interessi attivi su crediti iscritti nelle immobilizzazioni da imprese controllate</t>
  </si>
  <si>
    <t>RP02020002 - Interessi attivi su crediti iscritti nelle immobilizzazioni da imprese collegate</t>
  </si>
  <si>
    <t>RP02020003 - Rendimento polizza ina</t>
  </si>
  <si>
    <t>RP02020004 - Interessi attivi su titoli</t>
  </si>
  <si>
    <t>RP02020005 - Interessi attivi su titoli iscritti nell'attivo circolante</t>
  </si>
  <si>
    <t>RP02020006 - Interessi su c/c e depositi bancari</t>
  </si>
  <si>
    <t>RP02020007 - Interessi su c/c e depositi postali</t>
  </si>
  <si>
    <t>RP02020008 - Interessi attivi su depositi cauzionali</t>
  </si>
  <si>
    <t>RP02020009 - Interessi su operazioni di pronto conto termine</t>
  </si>
  <si>
    <t>RP02020010 - Interessi di mora su crediti concessi ai clienti</t>
  </si>
  <si>
    <t>RP02020011 - Interessi di mora su crediti concessi a altri soggetti</t>
  </si>
  <si>
    <t>RP02020012 - Differenza attiva di cambio su operazioni commerciali</t>
  </si>
  <si>
    <t>RP02020013 - Altri proventi finanziari</t>
  </si>
  <si>
    <t>RP02030001 - Utili su cambi di natura finanziaria</t>
  </si>
  <si>
    <t>CP01010001 - Merce destinata alla vendita</t>
  </si>
  <si>
    <t xml:space="preserve">CP01010002 - Cancelleria </t>
  </si>
  <si>
    <t>CP01010003 - Modulistica</t>
  </si>
  <si>
    <t>CP01010005 - Materiale Editoriale</t>
  </si>
  <si>
    <t>CP01010006 - Resi a fornitori</t>
  </si>
  <si>
    <t>CP01030002 - Noleggi</t>
  </si>
  <si>
    <t>CP01030005 - Fitti passivi e oneri accessori</t>
  </si>
  <si>
    <t>CP01040001 - Stipendi</t>
  </si>
  <si>
    <t>CP01040002 - Trattamento accessorio aree</t>
  </si>
  <si>
    <t>CP01040003 - Salari e Stipendi: Personale di Aci (personale comadato Direttore)</t>
  </si>
  <si>
    <t>CP01040004 - Oneri Sociali</t>
  </si>
  <si>
    <t>CP01040005 - Trattamento di Fine Rapporto: T.F.R.</t>
  </si>
  <si>
    <t>CP01040006 - Trattamento di Fine Rapporto: T.F.S.</t>
  </si>
  <si>
    <t>CP01040007 - Altri Costi</t>
  </si>
  <si>
    <t>CP01050001 - Ammortamento costi di pubblicità</t>
  </si>
  <si>
    <t>CP01050002 - Ammortamento  Diritti di utilizzazione opere dell'ingegno e Diritti d'autore</t>
  </si>
  <si>
    <t>CP01050003 - AmmortamentoSoftware</t>
  </si>
  <si>
    <t>CP01050004 - Ammortamento Migliorie su beni immateriali di terzi</t>
  </si>
  <si>
    <t>CP01050005 - Ammortamento Altri oneri pluriennali</t>
  </si>
  <si>
    <t>CP01050006 - Ammortamento immobili</t>
  </si>
  <si>
    <t>CP01050007 - Ammortamento  mobili e arredi</t>
  </si>
  <si>
    <t>CP01050008 - Ammortamento impianti</t>
  </si>
  <si>
    <t>CP01050009 - Ammortamento attrezzature</t>
  </si>
  <si>
    <t>CP01050010 - Ammortamento automezzi</t>
  </si>
  <si>
    <t>CP01050011 - Ammortamento macchine elettriche ed elettroniche</t>
  </si>
  <si>
    <t>CP01050012 - Ammortamento beni di valore inferiore a €516,46</t>
  </si>
  <si>
    <t>CP01050013 - Ammortamento Migliorie su beni materiali di terzi</t>
  </si>
  <si>
    <t>CP01050014 - Svalutazione costi di pubblicità</t>
  </si>
  <si>
    <t>CP01050015 - Svalutazione  Diritti di utilizzazione opere dell'ingegno e Diritti d'autore</t>
  </si>
  <si>
    <t>CP01050016 - Svalutazione Software</t>
  </si>
  <si>
    <t>CP01050017 - Svalutazione Migliorie su beni immateriali di terzi</t>
  </si>
  <si>
    <t>CP01050018 - Svalutazione Altri oneri pluriennali</t>
  </si>
  <si>
    <t>CP01050019 - Svalutazione immobili</t>
  </si>
  <si>
    <t>CP01050020 - Svalutazione  mobili e arredi</t>
  </si>
  <si>
    <t>CP01050021 - Svalutazione impianti</t>
  </si>
  <si>
    <t>CP01050022 - Svalutazione attrezzature</t>
  </si>
  <si>
    <t>CP01050023 - Svalutazione automezzi</t>
  </si>
  <si>
    <t>CP01050024 - Svalutazione macchine elettriche ed elettroniche</t>
  </si>
  <si>
    <t>CP01050025 - Svalutazioni crediti verso clienti</t>
  </si>
  <si>
    <t>CP01050026 - Svalutazioni crediti verso imprese controllate</t>
  </si>
  <si>
    <t xml:space="preserve">CP01050027 - Svalutazioni crediti verso imprese collegate </t>
  </si>
  <si>
    <t>CP01060001 - Rimanenze iniziali</t>
  </si>
  <si>
    <t>CP01060002 - Rimanenze finali</t>
  </si>
  <si>
    <t>CP01070001 - Accantonamento al fondo rischi perdite su crediti</t>
  </si>
  <si>
    <t>CP01080001 - Accantonamenti fondo rinnovi contrattuali</t>
  </si>
  <si>
    <t>CP01080002 - Accantonamenti per spese future</t>
  </si>
  <si>
    <t>CP01080003 - Altri accantonamenti</t>
  </si>
  <si>
    <t>CP01090001 - Imposte e tasse deducibili</t>
  </si>
  <si>
    <t>CP01090002 - Imposte e tasse indeducibili</t>
  </si>
  <si>
    <t>CP01090003 - Iva indetraibile e conguaglio  PRO-RATA</t>
  </si>
  <si>
    <t xml:space="preserve">CP01090004 - Conguaglio positivo Iva relativa a pro-rata </t>
  </si>
  <si>
    <t>CP01090005 - Conguaglio Negativo Iva relativa a spese promiscue</t>
  </si>
  <si>
    <t>CP01090006 - Conguaglio Positivo Iva relativa a spese promiscue</t>
  </si>
  <si>
    <t>CP01090007 - Sopravvenienze passive ordinarie</t>
  </si>
  <si>
    <t>CP01090009 - Minusvalenze odinarie</t>
  </si>
  <si>
    <t>CP01090010 - Arrotondamenti passivi</t>
  </si>
  <si>
    <t>CP01090011 - Oneri e spese bancarie</t>
  </si>
  <si>
    <t xml:space="preserve">CP01090013 - Abbonamenti e pubblicazioni  e convocazioni </t>
  </si>
  <si>
    <t>CP01090014 - Omaggi e articoli promozionali</t>
  </si>
  <si>
    <t>CP01090015 - Spese di Rappresentanza</t>
  </si>
  <si>
    <t>CP01090016 - rimborsi e concorsi spese diverse</t>
  </si>
  <si>
    <t>CP01090017 - Altri oneri diversi di gestione</t>
  </si>
  <si>
    <t>CP01090018 - Aliquote Sociali</t>
  </si>
  <si>
    <t>CP02010001 - Interessi passivi su c/c bancari</t>
  </si>
  <si>
    <t>CP02010002 - Interessi su finanziamenti</t>
  </si>
  <si>
    <t>CP02010003 - Minusvalenza da alienazione titoli iscritti nell'attivo circolante</t>
  </si>
  <si>
    <t>CP02010004 - Interessi passivi verso società controllate</t>
  </si>
  <si>
    <t>CP02010005 - Interessi passivi verso società collegate</t>
  </si>
  <si>
    <t>CP02010006 - Interessi passivi sui depositi cauzionali</t>
  </si>
  <si>
    <t>CP02010007 - Interessi passivi verso fornitori</t>
  </si>
  <si>
    <t>CP02010008 - Interessi passivi verso l'Erario</t>
  </si>
  <si>
    <t>CP02020001 - Perdite su cambi</t>
  </si>
  <si>
    <t>CP03010001 - Svalutazione  partecipazioni</t>
  </si>
  <si>
    <t>CP03010002 - Svalutazione immobilizzazioni finanziarie che non costituiscono partecipazioni</t>
  </si>
  <si>
    <t>CP03010003 - Svalutazione titoli iscritti nell'attivo circolante</t>
  </si>
  <si>
    <t>CP04010001 - Minusvalenze da alienazione di immobilizzazioni immateriali</t>
  </si>
  <si>
    <t>CP04010002 - Minusvalenze da alienazione di immobilizzazioni materiali</t>
  </si>
  <si>
    <t>CP04010003 - Minusvalenze su partecipazioni</t>
  </si>
  <si>
    <t>CP04010004 - Minusvalenze da cessione titoli</t>
  </si>
  <si>
    <t xml:space="preserve">CP04010005 - Costi relativi ad errati accantonamenti effettuati a fondi rischi ed oneri  in esercizi precedenti </t>
  </si>
  <si>
    <t>CP04010006 - Imposte relative ad esercizi precedenti</t>
  </si>
  <si>
    <t>CP04010007 - Altri costi relativi ad esercizi precedenti</t>
  </si>
  <si>
    <t>CP06010001 - IRES</t>
  </si>
  <si>
    <t>CP06010002 - IRAP</t>
  </si>
  <si>
    <t>CP06020001 - IRES differite</t>
  </si>
  <si>
    <t>CP06020002 - IRAP differite</t>
  </si>
  <si>
    <t>CP06030001 - IRES anticipate</t>
  </si>
  <si>
    <t>CP06030002 - IRAP anticipate</t>
  </si>
  <si>
    <t>CP01020002 - Compensi organi dell'ente</t>
  </si>
  <si>
    <t>CP01020003 - Compensi Collegio dei revisori dei Conti</t>
  </si>
  <si>
    <t>CP01020011 - Commissioni statutarie e Comitati</t>
  </si>
  <si>
    <t>CP01020005 - Consulenze legali e notarili</t>
  </si>
  <si>
    <t>CP01020006 - Consulenze amministrative, fiscali</t>
  </si>
  <si>
    <t>CP01020007 - Altre consulenze</t>
  </si>
  <si>
    <t>CP01020008 - Collaborazioni coordinate e continuative</t>
  </si>
  <si>
    <t>CP01020009 - Prestazioni di lavoro autonomo</t>
  </si>
  <si>
    <t>CP01020010 - Prestazioni di lavoro autonomo occasionali</t>
  </si>
  <si>
    <t>CP01020012 - Prestazioni mediche</t>
  </si>
  <si>
    <t>CP01020013 - Organizzazione Eventi</t>
  </si>
  <si>
    <t>CP01020014 - Acquisto pacchetti turistici</t>
  </si>
  <si>
    <t>CP01020017 - Servizi Editoriali</t>
  </si>
  <si>
    <t>CP01020018 - Corsi di Formazione</t>
  </si>
  <si>
    <t>CP01020019 - Iniziative per l'educazione stradale</t>
  </si>
  <si>
    <t>CP01020021 - Vigilanza</t>
  </si>
  <si>
    <t>CP01020022 - Fornitura di Acqua</t>
  </si>
  <si>
    <t>CP01020023 - Fornitura Gas</t>
  </si>
  <si>
    <t>CP01020024 - Fornitura Energia Elettrica</t>
  </si>
  <si>
    <t>CP01020025 - Spese Telefoniche rete fissa</t>
  </si>
  <si>
    <t>CP01020026 - Telefoniche rete mobile</t>
  </si>
  <si>
    <t>CP01020027 - Servizi di rete/connetività</t>
  </si>
  <si>
    <t>CP01020028 - Servizi informatici professionali ed elaborazione dati</t>
  </si>
  <si>
    <t>CP01020029 - Spese esercizio automezzi</t>
  </si>
  <si>
    <t>CP01020030 - Facchinaggio</t>
  </si>
  <si>
    <t>CP01020031 - Spese trasporti</t>
  </si>
  <si>
    <t>CP01020032 - Missioni e trasferte</t>
  </si>
  <si>
    <t>CP01020033 - Manutenzioni ordinarie Immobilizzazioni materiali</t>
  </si>
  <si>
    <t>CP01020034 - Manutenzioni ordinarie Immobilizzazioni immateriali</t>
  </si>
  <si>
    <t>CP01020035 - Premi assicurazione</t>
  </si>
  <si>
    <t>CP01020036 - Polizze di fidejussione</t>
  </si>
  <si>
    <t>CP01020037 - Buoni Pasto</t>
  </si>
  <si>
    <t>CP01020038 - Servizi bancari</t>
  </si>
  <si>
    <t>CP01020039 - Spese postali</t>
  </si>
  <si>
    <t>CP01020040 - Rassegna Stampa</t>
  </si>
  <si>
    <t>CP01020042 - Altre spese per la prestazione di servizi</t>
  </si>
  <si>
    <t>CP01020043 - Ribassi e Abbuoni Attivi</t>
  </si>
  <si>
    <t>6) Acquisti materie prime, sussidiarie, di consumo e di merci</t>
  </si>
  <si>
    <t>CP</t>
  </si>
  <si>
    <t>01</t>
  </si>
  <si>
    <t>0001</t>
  </si>
  <si>
    <t>Merce destinata alla vendita</t>
  </si>
  <si>
    <t>0002</t>
  </si>
  <si>
    <t xml:space="preserve">Cancelleria </t>
  </si>
  <si>
    <t>0003</t>
  </si>
  <si>
    <t>Modulistica</t>
  </si>
  <si>
    <t>0004</t>
  </si>
  <si>
    <t>Materiale di Consumo</t>
  </si>
  <si>
    <t>0005</t>
  </si>
  <si>
    <t>Materiale Editoriale</t>
  </si>
  <si>
    <t>0006</t>
  </si>
  <si>
    <t>Resi a fornitori</t>
  </si>
  <si>
    <t>7) Spese per prestazioni di servizi</t>
  </si>
  <si>
    <t>02</t>
  </si>
  <si>
    <t>Aliquote sociali</t>
  </si>
  <si>
    <t>Compensi organi dell'ente</t>
  </si>
  <si>
    <t>Compensi Collegio dei revisori dei Conti</t>
  </si>
  <si>
    <t>Consulenze legali e notarili</t>
  </si>
  <si>
    <t>Consulenze amministrative, fiscali</t>
  </si>
  <si>
    <t>0007</t>
  </si>
  <si>
    <t>Altre consulenze</t>
  </si>
  <si>
    <t>0008</t>
  </si>
  <si>
    <t xml:space="preserve"> Collaborazioni coordinate e continuative</t>
  </si>
  <si>
    <t>0009</t>
  </si>
  <si>
    <t>Prestazioni di lavoro autonomo</t>
  </si>
  <si>
    <t>0010</t>
  </si>
  <si>
    <t>Prestazioni di lavoro autonomo occasionali</t>
  </si>
  <si>
    <t>0011</t>
  </si>
  <si>
    <t>Commissioni statutarie e Comitati</t>
  </si>
  <si>
    <t>0012</t>
  </si>
  <si>
    <t>Prestazioni mediche</t>
  </si>
  <si>
    <t>0013</t>
  </si>
  <si>
    <t>Organizzazione Eventi</t>
  </si>
  <si>
    <t>0014</t>
  </si>
  <si>
    <t>Acquisto pacchetti turistici</t>
  </si>
  <si>
    <t>0015</t>
  </si>
  <si>
    <t>Pubblicità e Attività promozionali</t>
  </si>
  <si>
    <t>0016</t>
  </si>
  <si>
    <t>0017</t>
  </si>
  <si>
    <t>Servizi Editoriali</t>
  </si>
  <si>
    <t>0018</t>
  </si>
  <si>
    <t>Corsi di Formazione</t>
  </si>
  <si>
    <t>0019</t>
  </si>
  <si>
    <t>Iniziative per l'educazione stradale</t>
  </si>
  <si>
    <t>0020</t>
  </si>
  <si>
    <t>0021</t>
  </si>
  <si>
    <t>Vigilanza</t>
  </si>
  <si>
    <t>0022</t>
  </si>
  <si>
    <t>Fornitura di Acqua</t>
  </si>
  <si>
    <t>0023</t>
  </si>
  <si>
    <t>Fornitura Gas</t>
  </si>
  <si>
    <t>0024</t>
  </si>
  <si>
    <t>Fornitura Energia Elettrica</t>
  </si>
  <si>
    <t>0025</t>
  </si>
  <si>
    <t>Spese Telefoniche rete fissa</t>
  </si>
  <si>
    <t>0026</t>
  </si>
  <si>
    <t>Telefoniche rete mobile</t>
  </si>
  <si>
    <t>0027</t>
  </si>
  <si>
    <t>Servizi di rete/connetività</t>
  </si>
  <si>
    <t>0028</t>
  </si>
  <si>
    <t>Servizi informatici professionali ed elaborazione dati</t>
  </si>
  <si>
    <t>0029</t>
  </si>
  <si>
    <t>Spese esercizio automezzi</t>
  </si>
  <si>
    <t>0030</t>
  </si>
  <si>
    <t>Facchinaggio</t>
  </si>
  <si>
    <t>0031</t>
  </si>
  <si>
    <t>Spese trasporti</t>
  </si>
  <si>
    <t>0032</t>
  </si>
  <si>
    <t>Missioni e trasferte</t>
  </si>
  <si>
    <t>0033</t>
  </si>
  <si>
    <t>Manutenzioni ordinarie Immobilizzazioni materiali</t>
  </si>
  <si>
    <t>0034</t>
  </si>
  <si>
    <t>Manutenzioni ordinarie Immobilizzazioni immateriali</t>
  </si>
  <si>
    <t>0035</t>
  </si>
  <si>
    <t>Premi assicurazione</t>
  </si>
  <si>
    <t>0036</t>
  </si>
  <si>
    <t>Polizze di fidejussione</t>
  </si>
  <si>
    <t>0037</t>
  </si>
  <si>
    <t>Buoni Pasto</t>
  </si>
  <si>
    <t>0038</t>
  </si>
  <si>
    <t>Servizi bancari</t>
  </si>
  <si>
    <t>0039</t>
  </si>
  <si>
    <t>Spese postali</t>
  </si>
  <si>
    <t>0040</t>
  </si>
  <si>
    <t>Rassegna Stampa</t>
  </si>
  <si>
    <t>0041</t>
  </si>
  <si>
    <t>0042</t>
  </si>
  <si>
    <t>Altre spese per la prestazione di servizi</t>
  </si>
  <si>
    <t>0043</t>
  </si>
  <si>
    <t>Ribassi e Abbuoni Attivi</t>
  </si>
  <si>
    <t>8) Spese per godimento di beni di terzi</t>
  </si>
  <si>
    <t>03</t>
  </si>
  <si>
    <t>Noleggi</t>
  </si>
  <si>
    <t>9) Costi del personale</t>
  </si>
  <si>
    <t>04</t>
  </si>
  <si>
    <t>Stipendi</t>
  </si>
  <si>
    <t>Trattamento accessorio aree</t>
  </si>
  <si>
    <t>Salari e Stipendi: Personale di Aci (personale comadato Direttore)</t>
  </si>
  <si>
    <t>Oneri Sociali</t>
  </si>
  <si>
    <t>Trattamento di Fine Rapporto: T.F.R.</t>
  </si>
  <si>
    <t>Trattamento di Fine Rapporto: T.F.S.</t>
  </si>
  <si>
    <t>Altri Costi</t>
  </si>
  <si>
    <t>10) Ammortamenti e svalutazioni</t>
  </si>
  <si>
    <t>05</t>
  </si>
  <si>
    <t>Ammortamento costi di pubblicità</t>
  </si>
  <si>
    <t>Ammortamento  Diritti di utilizzazione opere dell'ingegno e Diritti d'autore</t>
  </si>
  <si>
    <t>AmmortamentoSoftware</t>
  </si>
  <si>
    <t>Ammortamento Migliorie su beni immateriali di terzi</t>
  </si>
  <si>
    <t>Ammortamento Altri oneri pluriennali</t>
  </si>
  <si>
    <t>Ammortamento immobili</t>
  </si>
  <si>
    <t>Ammortamento  mobili e arredi</t>
  </si>
  <si>
    <t>Ammortamento impianti</t>
  </si>
  <si>
    <t>Ammortamento attrezzature</t>
  </si>
  <si>
    <t>Ammortamento automezzi</t>
  </si>
  <si>
    <t>Ammortamento macchine elettriche ed elettroniche</t>
  </si>
  <si>
    <t>Ammortamento beni di valore inferiore a €516,46</t>
  </si>
  <si>
    <t>Ammortamento Migliorie su beni materiali di terzi</t>
  </si>
  <si>
    <t>Svalutazione costi di pubblicità</t>
  </si>
  <si>
    <t>Svalutazione  Diritti di utilizzazione opere dell'ingegno e Diritti d'autore</t>
  </si>
  <si>
    <t>Svalutazione Software</t>
  </si>
  <si>
    <t>Svalutazione Migliorie su beni immateriali di terzi</t>
  </si>
  <si>
    <t>Svalutazione Altri oneri pluriennali</t>
  </si>
  <si>
    <t>Svalutazione immobili</t>
  </si>
  <si>
    <t>Svalutazione  mobili e arredi</t>
  </si>
  <si>
    <t>Svalutazione impianti</t>
  </si>
  <si>
    <t>Svalutazione attrezzature</t>
  </si>
  <si>
    <t>Svalutazione automezzi</t>
  </si>
  <si>
    <t>Svalutazione macchine elettriche ed elettroniche</t>
  </si>
  <si>
    <t>Svalutazioni crediti verso clienti</t>
  </si>
  <si>
    <t>Svalutazioni crediti verso imprese controllate</t>
  </si>
  <si>
    <t xml:space="preserve">Svalutazioni crediti verso imprese collegate </t>
  </si>
  <si>
    <t>11) Variazioni rimanenze materie prime, sussid., di consumo e merci</t>
  </si>
  <si>
    <t>06</t>
  </si>
  <si>
    <t>Rimanenze iniziali</t>
  </si>
  <si>
    <t>Rimanenze finali</t>
  </si>
  <si>
    <t>12) Accantonamenti per rischi</t>
  </si>
  <si>
    <t>07</t>
  </si>
  <si>
    <t>Accantonamento al fondo rischi perdite su crediti</t>
  </si>
  <si>
    <t>13) Altri accantonamenti</t>
  </si>
  <si>
    <t>08</t>
  </si>
  <si>
    <t>Accantonamenti fondo rinnovi contrattuali</t>
  </si>
  <si>
    <t>Accantonamenti per spese future</t>
  </si>
  <si>
    <t>Altri accantonamenti</t>
  </si>
  <si>
    <t>14) Oneri diversi di gestione</t>
  </si>
  <si>
    <t>09</t>
  </si>
  <si>
    <t>Imposte e tasse deducibili</t>
  </si>
  <si>
    <t>Imposte e tasse indeducibili</t>
  </si>
  <si>
    <t>Iva indetraibile e conguaglio  PRO-RATA</t>
  </si>
  <si>
    <t xml:space="preserve">Conguaglio positivo Iva relativa a pro-rata </t>
  </si>
  <si>
    <t>Conguaglio Negativo Iva relativa a spese promiscue</t>
  </si>
  <si>
    <t>Conguaglio Positivo Iva relativa a spese promiscue</t>
  </si>
  <si>
    <t>Sopravvenienze passive ordinarie</t>
  </si>
  <si>
    <t>Minusvalenze odinarie</t>
  </si>
  <si>
    <t>Arrotondamenti passivi</t>
  </si>
  <si>
    <t>Oneri e spese bancarie</t>
  </si>
  <si>
    <t xml:space="preserve">Abbonamenti e pubblicazioni  e convocazioni </t>
  </si>
  <si>
    <t>Omaggi e articoli promozionali</t>
  </si>
  <si>
    <t>Spese di Rappresentanza</t>
  </si>
  <si>
    <t>rimborsi e concorsi spese diverse</t>
  </si>
  <si>
    <t>Aliquote Sociali</t>
  </si>
  <si>
    <t>B11)
Variazioni rimanenze materie prime, sussid., di consumo e merci</t>
  </si>
  <si>
    <t>B13)
Altri accantonamenti</t>
  </si>
  <si>
    <t>B.7 servizi</t>
  </si>
  <si>
    <t>001 - Gestione della sicurezza e della mobilità stradale</t>
  </si>
  <si>
    <t>4.5</t>
  </si>
  <si>
    <t>Consolidamento servizi</t>
  </si>
  <si>
    <t>8.1</t>
  </si>
  <si>
    <t>8.2</t>
  </si>
  <si>
    <t>4.7</t>
  </si>
  <si>
    <t>Turismo e Relazioni con gli Enti locali</t>
  </si>
  <si>
    <t>1.5</t>
  </si>
  <si>
    <t>CODICE COFOG</t>
  </si>
  <si>
    <t>Tipologia progetto (locali/nazionali)</t>
  </si>
  <si>
    <t>Totale costi della produzione</t>
  </si>
  <si>
    <t>nazionale</t>
  </si>
  <si>
    <t>locale</t>
  </si>
  <si>
    <t xml:space="preserve">Consolidamento servizi </t>
  </si>
  <si>
    <t>nazionali</t>
  </si>
  <si>
    <t>locali</t>
  </si>
  <si>
    <t>N° Soci</t>
  </si>
  <si>
    <t>fatturato</t>
  </si>
  <si>
    <r>
      <t xml:space="preserve">Spese per </t>
    </r>
    <r>
      <rPr>
        <sz val="10"/>
        <color indexed="10"/>
        <rFont val="Arial"/>
        <family val="2"/>
      </rPr>
      <t>i locali</t>
    </r>
    <r>
      <rPr>
        <sz val="10"/>
        <color indexed="8"/>
        <rFont val="Arial"/>
        <family val="2"/>
      </rPr>
      <t xml:space="preserve"> (pulizia)</t>
    </r>
  </si>
  <si>
    <t>Provvigioni passive (soci+noleggio?)</t>
  </si>
  <si>
    <t xml:space="preserve"> </t>
  </si>
  <si>
    <t>Servizi Mobilità e Sicurezza Stradale (manifestaziopni sportive ?)</t>
  </si>
  <si>
    <r>
      <t xml:space="preserve">RP01010003 - </t>
    </r>
    <r>
      <rPr>
        <sz val="12"/>
        <color indexed="10"/>
        <rFont val="Arial Narrow"/>
        <family val="2"/>
      </rPr>
      <t>Ricavi vendita carburante (Proventi tasse circolazione)</t>
    </r>
  </si>
  <si>
    <t>RP01060015 - Proventi e ricavi diversi (per servizi diversi</t>
  </si>
  <si>
    <t>RP00000000 - Affitti d' azienda</t>
  </si>
  <si>
    <t>RP00000000- Proventi fornitura mezzi organizzati</t>
  </si>
  <si>
    <r>
      <t xml:space="preserve">CP01010004 - </t>
    </r>
    <r>
      <rPr>
        <sz val="12"/>
        <color indexed="10"/>
        <rFont val="Arial Narrow"/>
        <family val="2"/>
      </rPr>
      <t xml:space="preserve">Materiale di Consumo </t>
    </r>
    <r>
      <rPr>
        <sz val="12"/>
        <rFont val="Arial Narrow"/>
        <family val="2"/>
      </rPr>
      <t>(Carburante)</t>
    </r>
  </si>
  <si>
    <t>CP01020020 - Spese per i locali (pulizie)</t>
  </si>
  <si>
    <r>
      <rPr>
        <sz val="12"/>
        <color indexed="10"/>
        <rFont val="Arial Narrow"/>
        <family val="2"/>
      </rPr>
      <t xml:space="preserve">CP01020041 - Bollatura, vidimazioni e certificati </t>
    </r>
    <r>
      <rPr>
        <sz val="12"/>
        <rFont val="Arial Narrow"/>
        <family val="2"/>
      </rPr>
      <t>(Canoni associativi)</t>
    </r>
  </si>
  <si>
    <t>CP01020004 - Provvigioni passive (soci+noleggio ??)</t>
  </si>
  <si>
    <t>CP01020016 - Servizi Mobilità e Sicurezza Stradale (manifestazioni sportive ??)</t>
  </si>
  <si>
    <r>
      <t xml:space="preserve">CP01030003 - </t>
    </r>
    <r>
      <rPr>
        <sz val="12"/>
        <color indexed="10"/>
        <rFont val="Arial Narrow"/>
        <family val="2"/>
      </rPr>
      <t xml:space="preserve">Leasing </t>
    </r>
    <r>
      <rPr>
        <sz val="12"/>
        <rFont val="Arial Narrow"/>
        <family val="2"/>
      </rPr>
      <t>(spese condominiali)</t>
    </r>
  </si>
  <si>
    <t>CP01020015 - Pubblicità e Attività promozionali (anche promozione associativa?)</t>
  </si>
  <si>
    <t>Compensi co.co.co.</t>
  </si>
  <si>
    <t>Istruzione automobilistica e sicurezza stradale</t>
  </si>
  <si>
    <t>in attesa di definizione</t>
  </si>
  <si>
    <t>ReadytoGo</t>
  </si>
  <si>
    <t>incontri</t>
  </si>
  <si>
    <t xml:space="preserve">RP01060013 - Provvigioni attive  </t>
  </si>
  <si>
    <t>RP00000000- Proventi SARA</t>
  </si>
  <si>
    <t>Budget esercizio 2017</t>
  </si>
  <si>
    <t>CP01090008 - Insussistenze dell'attivo ordinarie</t>
  </si>
  <si>
    <t xml:space="preserve">Bollatura, vidimazioni e certificati </t>
  </si>
  <si>
    <r>
      <t xml:space="preserve">Fitti passivi e oneri accessori </t>
    </r>
    <r>
      <rPr>
        <sz val="10"/>
        <color indexed="10"/>
        <rFont val="Arial"/>
        <family val="2"/>
      </rPr>
      <t>(spese condominiali)</t>
    </r>
  </si>
  <si>
    <t xml:space="preserve">Leasing </t>
  </si>
  <si>
    <t xml:space="preserve">Insussistenze dell'attivo ordinarie </t>
  </si>
  <si>
    <t>Altri oneri diversi di gestione (contrib.sportivi+immatr+bollature)</t>
  </si>
  <si>
    <t xml:space="preserve">CP01090012 - Multe </t>
  </si>
  <si>
    <t xml:space="preserve">Multe </t>
  </si>
  <si>
    <t xml:space="preserve">RP01020008 - proventi scuola guida </t>
  </si>
  <si>
    <t>Budget esercizio 2018</t>
  </si>
  <si>
    <t>PIANO DEGLI OBIETTIVI PER ATTIVITÁ 2016</t>
  </si>
  <si>
    <t>PIANO DEGLI OBIETTIVI PER PROGETTI 2016</t>
  </si>
  <si>
    <t>SAFE BIKE UDINE</t>
  </si>
  <si>
    <t>Creazione account ACU su Instagram per concorso</t>
  </si>
  <si>
    <t>PIANO DEGLI OBIETTIVI PER INDICATORI 2016</t>
  </si>
  <si>
    <t>conferma dati 2015</t>
  </si>
  <si>
    <t>protocollo informatico</t>
  </si>
  <si>
    <t>protocollo</t>
  </si>
  <si>
    <t>creazione account</t>
  </si>
  <si>
    <t>Target previsto anno 2016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</si>
</sst>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;\-#,##0.00;&quot;&quot;"/>
    <numFmt numFmtId="165" formatCode="_-[$€-2]\ * #,##0.00_-;\-[$€-2]\ * #,##0.00_-;_-[$€-2]\ * \-??_-"/>
    <numFmt numFmtId="166" formatCode="_-&quot;€ &quot;* #,##0.00_-;&quot;-€ &quot;* #,##0.00_-;_-&quot;€ &quot;* \-??_-;_-@_-"/>
    <numFmt numFmtId="167" formatCode="#,##0_ ;\-#,##0\ "/>
    <numFmt numFmtId="168" formatCode="[$-10410]#,##0.00;\-#,##0.00"/>
    <numFmt numFmtId="169" formatCode="#,##0.00_ ;[Red]\-#,##0.00\ 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90">
    <font>
      <sz val="10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8.5"/>
      <name val="Arial Narrow"/>
      <family val="2"/>
    </font>
    <font>
      <b/>
      <sz val="8.5"/>
      <color indexed="8"/>
      <name val="Arial Narrow"/>
      <family val="2"/>
    </font>
    <font>
      <sz val="8.5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10"/>
      <color indexed="10"/>
      <name val="Arial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sz val="12"/>
      <name val="Arial"/>
      <family val="2"/>
    </font>
    <font>
      <sz val="12"/>
      <color indexed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.5"/>
      <color indexed="62"/>
      <name val="Arial Narrow"/>
      <family val="2"/>
    </font>
    <font>
      <b/>
      <sz val="12"/>
      <color indexed="62"/>
      <name val="Arial Narrow"/>
      <family val="2"/>
    </font>
    <font>
      <sz val="9"/>
      <color indexed="8"/>
      <name val="Calibri"/>
      <family val="2"/>
    </font>
    <font>
      <b/>
      <sz val="9"/>
      <color indexed="8"/>
      <name val="Arial Narrow"/>
      <family val="2"/>
    </font>
    <font>
      <b/>
      <sz val="9"/>
      <color indexed="8"/>
      <name val="Calibri"/>
      <family val="2"/>
    </font>
    <font>
      <sz val="9"/>
      <color indexed="8"/>
      <name val="Arial Narrow"/>
      <family val="2"/>
    </font>
    <font>
      <b/>
      <sz val="8"/>
      <color indexed="8"/>
      <name val="Calibri"/>
      <family val="2"/>
    </font>
    <font>
      <sz val="10"/>
      <color indexed="8"/>
      <name val="Arial Narrow"/>
      <family val="2"/>
    </font>
    <font>
      <b/>
      <sz val="14"/>
      <color indexed="6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.5"/>
      <color theme="4"/>
      <name val="Arial Narrow"/>
      <family val="2"/>
    </font>
    <font>
      <b/>
      <sz val="12"/>
      <color theme="4"/>
      <name val="Arial Narrow"/>
      <family val="2"/>
    </font>
    <font>
      <b/>
      <sz val="8.5"/>
      <color theme="4" tint="-0.24997000396251678"/>
      <name val="Arial Narrow"/>
      <family val="2"/>
    </font>
    <font>
      <sz val="9"/>
      <color theme="1"/>
      <name val="Calibri"/>
      <family val="2"/>
    </font>
    <font>
      <b/>
      <sz val="9"/>
      <color theme="1"/>
      <name val="Arial Narrow"/>
      <family val="2"/>
    </font>
    <font>
      <b/>
      <sz val="9"/>
      <color theme="1"/>
      <name val="Calibri"/>
      <family val="2"/>
    </font>
    <font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theme="1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4"/>
      <name val="Arial Narrow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2" applyNumberFormat="0" applyFill="0" applyAlignment="0" applyProtection="0"/>
    <xf numFmtId="0" fontId="62" fillId="21" borderId="3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0" fontId="6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30" borderId="4" applyNumberFormat="0" applyFont="0" applyAlignment="0" applyProtection="0"/>
    <xf numFmtId="0" fontId="67" fillId="20" borderId="5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64" fontId="9" fillId="33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37" fontId="8" fillId="33" borderId="0" xfId="0" applyNumberFormat="1" applyFont="1" applyFill="1" applyBorder="1" applyAlignment="1" applyProtection="1">
      <alignment vertical="center"/>
      <protection locked="0"/>
    </xf>
    <xf numFmtId="37" fontId="8" fillId="33" borderId="1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37" fontId="4" fillId="33" borderId="11" xfId="0" applyNumberFormat="1" applyFont="1" applyFill="1" applyBorder="1" applyAlignment="1" applyProtection="1">
      <alignment vertical="center"/>
      <protection locked="0"/>
    </xf>
    <xf numFmtId="37" fontId="5" fillId="33" borderId="11" xfId="0" applyNumberFormat="1" applyFont="1" applyFill="1" applyBorder="1" applyAlignment="1" applyProtection="1">
      <alignment vertical="center"/>
      <protection locked="0"/>
    </xf>
    <xf numFmtId="37" fontId="7" fillId="33" borderId="0" xfId="0" applyNumberFormat="1" applyFont="1" applyFill="1" applyBorder="1" applyAlignment="1" applyProtection="1">
      <alignment vertical="center"/>
      <protection locked="0"/>
    </xf>
    <xf numFmtId="37" fontId="9" fillId="33" borderId="0" xfId="0" applyNumberFormat="1" applyFont="1" applyFill="1" applyBorder="1" applyAlignment="1">
      <alignment vertical="center"/>
    </xf>
    <xf numFmtId="37" fontId="7" fillId="33" borderId="11" xfId="0" applyNumberFormat="1" applyFont="1" applyFill="1" applyBorder="1" applyAlignment="1" applyProtection="1">
      <alignment vertical="center"/>
      <protection locked="0"/>
    </xf>
    <xf numFmtId="37" fontId="7" fillId="33" borderId="11" xfId="0" applyNumberFormat="1" applyFont="1" applyFill="1" applyBorder="1" applyAlignment="1" applyProtection="1">
      <alignment horizontal="right" vertical="center"/>
      <protection locked="0"/>
    </xf>
    <xf numFmtId="37" fontId="7" fillId="33" borderId="12" xfId="0" applyNumberFormat="1" applyFont="1" applyFill="1" applyBorder="1" applyAlignment="1" applyProtection="1">
      <alignment vertical="center"/>
      <protection locked="0"/>
    </xf>
    <xf numFmtId="16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164" fontId="9" fillId="33" borderId="10" xfId="0" applyNumberFormat="1" applyFont="1" applyFill="1" applyBorder="1" applyAlignment="1">
      <alignment vertical="center"/>
    </xf>
    <xf numFmtId="37" fontId="8" fillId="33" borderId="12" xfId="0" applyNumberFormat="1" applyFont="1" applyFill="1" applyBorder="1" applyAlignment="1" applyProtection="1">
      <alignment vertical="center"/>
      <protection locked="0"/>
    </xf>
    <xf numFmtId="37" fontId="9" fillId="33" borderId="10" xfId="0" applyNumberFormat="1" applyFont="1" applyFill="1" applyBorder="1" applyAlignment="1">
      <alignment vertical="center"/>
    </xf>
    <xf numFmtId="37" fontId="7" fillId="33" borderId="12" xfId="0" applyNumberFormat="1" applyFont="1" applyFill="1" applyBorder="1" applyAlignment="1" applyProtection="1">
      <alignment horizontal="right" vertical="center"/>
      <protection locked="0"/>
    </xf>
    <xf numFmtId="0" fontId="11" fillId="33" borderId="0" xfId="0" applyFont="1" applyFill="1" applyAlignment="1">
      <alignment vertical="center"/>
    </xf>
    <xf numFmtId="37" fontId="6" fillId="33" borderId="11" xfId="0" applyNumberFormat="1" applyFont="1" applyFill="1" applyBorder="1" applyAlignment="1" applyProtection="1">
      <alignment vertical="center"/>
      <protection locked="0"/>
    </xf>
    <xf numFmtId="0" fontId="10" fillId="33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37" fontId="5" fillId="33" borderId="13" xfId="0" applyNumberFormat="1" applyFont="1" applyFill="1" applyBorder="1" applyAlignment="1" applyProtection="1">
      <alignment vertical="center"/>
      <protection locked="0"/>
    </xf>
    <xf numFmtId="37" fontId="7" fillId="33" borderId="13" xfId="0" applyNumberFormat="1" applyFont="1" applyFill="1" applyBorder="1" applyAlignment="1" applyProtection="1">
      <alignment vertical="center"/>
      <protection locked="0"/>
    </xf>
    <xf numFmtId="0" fontId="3" fillId="33" borderId="0" xfId="0" applyFont="1" applyFill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37" fontId="7" fillId="33" borderId="14" xfId="0" applyNumberFormat="1" applyFont="1" applyFill="1" applyBorder="1" applyAlignment="1" applyProtection="1">
      <alignment vertical="center"/>
      <protection locked="0"/>
    </xf>
    <xf numFmtId="0" fontId="15" fillId="34" borderId="15" xfId="0" applyFont="1" applyFill="1" applyBorder="1" applyAlignment="1" applyProtection="1">
      <alignment vertical="top"/>
      <protection locked="0"/>
    </xf>
    <xf numFmtId="0" fontId="14" fillId="34" borderId="16" xfId="0" applyFont="1" applyFill="1" applyBorder="1" applyAlignment="1">
      <alignment/>
    </xf>
    <xf numFmtId="169" fontId="14" fillId="34" borderId="17" xfId="0" applyNumberFormat="1" applyFont="1" applyFill="1" applyBorder="1" applyAlignment="1">
      <alignment/>
    </xf>
    <xf numFmtId="0" fontId="16" fillId="34" borderId="18" xfId="0" applyFont="1" applyFill="1" applyBorder="1" applyAlignment="1" applyProtection="1">
      <alignment vertical="top"/>
      <protection locked="0"/>
    </xf>
    <xf numFmtId="0" fontId="16" fillId="34" borderId="0" xfId="0" applyFont="1" applyFill="1" applyBorder="1" applyAlignment="1" applyProtection="1">
      <alignment vertical="top"/>
      <protection locked="0"/>
    </xf>
    <xf numFmtId="169" fontId="0" fillId="34" borderId="19" xfId="0" applyNumberFormat="1" applyFill="1" applyBorder="1" applyAlignment="1">
      <alignment/>
    </xf>
    <xf numFmtId="0" fontId="15" fillId="34" borderId="18" xfId="0" applyFont="1" applyFill="1" applyBorder="1" applyAlignment="1" applyProtection="1">
      <alignment vertical="top"/>
      <protection locked="0"/>
    </xf>
    <xf numFmtId="0" fontId="15" fillId="34" borderId="0" xfId="0" applyFont="1" applyFill="1" applyBorder="1" applyAlignment="1" applyProtection="1">
      <alignment vertical="top"/>
      <protection locked="0"/>
    </xf>
    <xf numFmtId="169" fontId="14" fillId="34" borderId="19" xfId="0" applyNumberFormat="1" applyFont="1" applyFill="1" applyBorder="1" applyAlignment="1">
      <alignment/>
    </xf>
    <xf numFmtId="0" fontId="16" fillId="34" borderId="20" xfId="0" applyFont="1" applyFill="1" applyBorder="1" applyAlignment="1" applyProtection="1">
      <alignment vertical="top"/>
      <protection locked="0"/>
    </xf>
    <xf numFmtId="0" fontId="16" fillId="34" borderId="21" xfId="0" applyFont="1" applyFill="1" applyBorder="1" applyAlignment="1" applyProtection="1">
      <alignment vertical="top"/>
      <protection locked="0"/>
    </xf>
    <xf numFmtId="169" fontId="0" fillId="34" borderId="22" xfId="0" applyNumberFormat="1" applyFill="1" applyBorder="1" applyAlignment="1">
      <alignment/>
    </xf>
    <xf numFmtId="0" fontId="16" fillId="0" borderId="0" xfId="0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vertical="top"/>
      <protection locked="0"/>
    </xf>
    <xf numFmtId="0" fontId="77" fillId="33" borderId="23" xfId="0" applyFont="1" applyFill="1" applyBorder="1" applyAlignment="1" applyProtection="1">
      <alignment horizontal="center" vertical="center"/>
      <protection locked="0"/>
    </xf>
    <xf numFmtId="0" fontId="77" fillId="33" borderId="24" xfId="0" applyFont="1" applyFill="1" applyBorder="1" applyAlignment="1" applyProtection="1">
      <alignment horizontal="center" vertical="center"/>
      <protection locked="0"/>
    </xf>
    <xf numFmtId="0" fontId="8" fillId="33" borderId="25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6" fillId="33" borderId="25" xfId="0" applyFont="1" applyFill="1" applyBorder="1" applyAlignment="1" applyProtection="1">
      <alignment horizontal="left" vertical="center"/>
      <protection locked="0"/>
    </xf>
    <xf numFmtId="0" fontId="7" fillId="33" borderId="25" xfId="0" applyFont="1" applyFill="1" applyBorder="1" applyAlignment="1" applyProtection="1">
      <alignment horizontal="left" vertical="center"/>
      <protection locked="0"/>
    </xf>
    <xf numFmtId="0" fontId="7" fillId="33" borderId="26" xfId="0" applyFont="1" applyFill="1" applyBorder="1" applyAlignment="1" applyProtection="1">
      <alignment vertical="center"/>
      <protection locked="0"/>
    </xf>
    <xf numFmtId="0" fontId="0" fillId="0" borderId="26" xfId="0" applyBorder="1" applyAlignment="1">
      <alignment vertical="center"/>
    </xf>
    <xf numFmtId="169" fontId="0" fillId="0" borderId="0" xfId="0" applyNumberFormat="1" applyAlignment="1">
      <alignment/>
    </xf>
    <xf numFmtId="0" fontId="78" fillId="33" borderId="27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78" fillId="33" borderId="12" xfId="0" applyFont="1" applyFill="1" applyBorder="1" applyAlignment="1" applyProtection="1">
      <alignment horizontal="center" vertical="center"/>
      <protection locked="0"/>
    </xf>
    <xf numFmtId="164" fontId="78" fillId="33" borderId="26" xfId="0" applyNumberFormat="1" applyFont="1" applyFill="1" applyBorder="1" applyAlignment="1" applyProtection="1">
      <alignment horizontal="center" vertical="center"/>
      <protection locked="0"/>
    </xf>
    <xf numFmtId="164" fontId="78" fillId="33" borderId="12" xfId="0" applyNumberFormat="1" applyFont="1" applyFill="1" applyBorder="1" applyAlignment="1" applyProtection="1">
      <alignment horizontal="center" vertical="center"/>
      <protection locked="0"/>
    </xf>
    <xf numFmtId="164" fontId="78" fillId="33" borderId="11" xfId="0" applyNumberFormat="1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Border="1" applyAlignment="1" applyProtection="1">
      <alignment horizontal="left" vertical="center"/>
      <protection locked="0"/>
    </xf>
    <xf numFmtId="37" fontId="20" fillId="33" borderId="28" xfId="0" applyNumberFormat="1" applyFont="1" applyFill="1" applyBorder="1" applyAlignment="1" applyProtection="1">
      <alignment vertical="center"/>
      <protection locked="0"/>
    </xf>
    <xf numFmtId="37" fontId="20" fillId="33" borderId="27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164" fontId="19" fillId="33" borderId="0" xfId="0" applyNumberFormat="1" applyFont="1" applyFill="1" applyBorder="1" applyAlignment="1">
      <alignment vertical="center"/>
    </xf>
    <xf numFmtId="164" fontId="19" fillId="33" borderId="10" xfId="0" applyNumberFormat="1" applyFont="1" applyFill="1" applyBorder="1" applyAlignment="1">
      <alignment vertical="center"/>
    </xf>
    <xf numFmtId="37" fontId="20" fillId="33" borderId="0" xfId="0" applyNumberFormat="1" applyFont="1" applyFill="1" applyBorder="1" applyAlignment="1" applyProtection="1">
      <alignment vertical="center"/>
      <protection locked="0"/>
    </xf>
    <xf numFmtId="37" fontId="20" fillId="33" borderId="11" xfId="0" applyNumberFormat="1" applyFont="1" applyFill="1" applyBorder="1" applyAlignment="1" applyProtection="1">
      <alignment vertical="center"/>
      <protection locked="0"/>
    </xf>
    <xf numFmtId="37" fontId="20" fillId="33" borderId="12" xfId="0" applyNumberFormat="1" applyFont="1" applyFill="1" applyBorder="1" applyAlignment="1" applyProtection="1">
      <alignment vertical="center"/>
      <protection locked="0"/>
    </xf>
    <xf numFmtId="0" fontId="22" fillId="33" borderId="0" xfId="0" applyFont="1" applyFill="1" applyBorder="1" applyAlignment="1" applyProtection="1">
      <alignment horizontal="left" vertical="center"/>
      <protection locked="0"/>
    </xf>
    <xf numFmtId="37" fontId="22" fillId="33" borderId="11" xfId="0" applyNumberFormat="1" applyFont="1" applyFill="1" applyBorder="1" applyAlignment="1" applyProtection="1">
      <alignment vertical="center"/>
      <protection locked="0"/>
    </xf>
    <xf numFmtId="37" fontId="21" fillId="33" borderId="0" xfId="0" applyNumberFormat="1" applyFont="1" applyFill="1" applyBorder="1" applyAlignment="1">
      <alignment vertical="center"/>
    </xf>
    <xf numFmtId="37" fontId="21" fillId="33" borderId="10" xfId="0" applyNumberFormat="1" applyFont="1" applyFill="1" applyBorder="1" applyAlignment="1">
      <alignment vertical="center"/>
    </xf>
    <xf numFmtId="0" fontId="23" fillId="33" borderId="0" xfId="0" applyFont="1" applyFill="1" applyBorder="1" applyAlignment="1" applyProtection="1">
      <alignment horizontal="left" vertical="center"/>
      <protection locked="0"/>
    </xf>
    <xf numFmtId="37" fontId="21" fillId="33" borderId="0" xfId="0" applyNumberFormat="1" applyFont="1" applyFill="1" applyBorder="1" applyAlignment="1" applyProtection="1">
      <alignment vertical="center"/>
      <protection locked="0"/>
    </xf>
    <xf numFmtId="37" fontId="22" fillId="33" borderId="13" xfId="0" applyNumberFormat="1" applyFont="1" applyFill="1" applyBorder="1" applyAlignment="1" applyProtection="1">
      <alignment vertical="center"/>
      <protection locked="0"/>
    </xf>
    <xf numFmtId="0" fontId="21" fillId="33" borderId="0" xfId="0" applyFont="1" applyFill="1" applyBorder="1" applyAlignment="1" applyProtection="1">
      <alignment horizontal="left" vertical="center"/>
      <protection locked="0"/>
    </xf>
    <xf numFmtId="37" fontId="19" fillId="33" borderId="0" xfId="0" applyNumberFormat="1" applyFont="1" applyFill="1" applyBorder="1" applyAlignment="1">
      <alignment vertical="center"/>
    </xf>
    <xf numFmtId="37" fontId="19" fillId="33" borderId="10" xfId="0" applyNumberFormat="1" applyFont="1" applyFill="1" applyBorder="1" applyAlignment="1">
      <alignment vertical="center"/>
    </xf>
    <xf numFmtId="37" fontId="21" fillId="33" borderId="11" xfId="0" applyNumberFormat="1" applyFont="1" applyFill="1" applyBorder="1" applyAlignment="1" applyProtection="1">
      <alignment vertical="center"/>
      <protection locked="0"/>
    </xf>
    <xf numFmtId="37" fontId="21" fillId="33" borderId="12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Alignment="1">
      <alignment vertical="center"/>
    </xf>
    <xf numFmtId="0" fontId="21" fillId="33" borderId="11" xfId="0" applyFont="1" applyFill="1" applyBorder="1" applyAlignment="1" applyProtection="1">
      <alignment vertical="center"/>
      <protection locked="0"/>
    </xf>
    <xf numFmtId="37" fontId="21" fillId="33" borderId="11" xfId="0" applyNumberFormat="1" applyFont="1" applyFill="1" applyBorder="1" applyAlignment="1" applyProtection="1">
      <alignment horizontal="right" vertical="center"/>
      <protection locked="0"/>
    </xf>
    <xf numFmtId="37" fontId="21" fillId="33" borderId="12" xfId="0" applyNumberFormat="1" applyFont="1" applyFill="1" applyBorder="1" applyAlignment="1" applyProtection="1">
      <alignment horizontal="right" vertical="center"/>
      <protection locked="0"/>
    </xf>
    <xf numFmtId="0" fontId="24" fillId="0" borderId="11" xfId="0" applyFont="1" applyBorder="1" applyAlignment="1">
      <alignment vertical="center"/>
    </xf>
    <xf numFmtId="164" fontId="19" fillId="0" borderId="0" xfId="0" applyNumberFormat="1" applyFont="1" applyAlignment="1">
      <alignment vertical="center"/>
    </xf>
    <xf numFmtId="164" fontId="77" fillId="35" borderId="26" xfId="0" applyNumberFormat="1" applyFont="1" applyFill="1" applyBorder="1" applyAlignment="1" applyProtection="1">
      <alignment horizontal="center" vertical="center"/>
      <protection locked="0"/>
    </xf>
    <xf numFmtId="164" fontId="77" fillId="35" borderId="12" xfId="0" applyNumberFormat="1" applyFont="1" applyFill="1" applyBorder="1" applyAlignment="1" applyProtection="1">
      <alignment horizontal="center" vertical="center"/>
      <protection locked="0"/>
    </xf>
    <xf numFmtId="37" fontId="7" fillId="14" borderId="29" xfId="0" applyNumberFormat="1" applyFont="1" applyFill="1" applyBorder="1" applyAlignment="1" applyProtection="1">
      <alignment horizontal="right" vertical="center"/>
      <protection locked="0"/>
    </xf>
    <xf numFmtId="37" fontId="7" fillId="14" borderId="30" xfId="0" applyNumberFormat="1" applyFont="1" applyFill="1" applyBorder="1" applyAlignment="1" applyProtection="1">
      <alignment horizontal="right" vertical="center"/>
      <protection locked="0"/>
    </xf>
    <xf numFmtId="164" fontId="79" fillId="35" borderId="26" xfId="0" applyNumberFormat="1" applyFont="1" applyFill="1" applyBorder="1" applyAlignment="1" applyProtection="1">
      <alignment horizontal="center" vertical="center"/>
      <protection locked="0"/>
    </xf>
    <xf numFmtId="164" fontId="79" fillId="35" borderId="12" xfId="0" applyNumberFormat="1" applyFont="1" applyFill="1" applyBorder="1" applyAlignment="1" applyProtection="1">
      <alignment horizontal="center" vertical="center"/>
      <protection locked="0"/>
    </xf>
    <xf numFmtId="0" fontId="5" fillId="33" borderId="26" xfId="0" applyFont="1" applyFill="1" applyBorder="1" applyAlignment="1" applyProtection="1">
      <alignment horizontal="left" vertical="center"/>
      <protection locked="0"/>
    </xf>
    <xf numFmtId="0" fontId="11" fillId="33" borderId="11" xfId="0" applyFont="1" applyFill="1" applyBorder="1" applyAlignment="1">
      <alignment vertical="center"/>
    </xf>
    <xf numFmtId="0" fontId="11" fillId="33" borderId="12" xfId="0" applyFont="1" applyFill="1" applyBorder="1" applyAlignment="1">
      <alignment vertical="center"/>
    </xf>
    <xf numFmtId="0" fontId="7" fillId="33" borderId="26" xfId="0" applyFont="1" applyFill="1" applyBorder="1" applyAlignment="1" applyProtection="1">
      <alignment horizontal="left" vertical="center"/>
      <protection locked="0"/>
    </xf>
    <xf numFmtId="0" fontId="7" fillId="0" borderId="25" xfId="0" applyFont="1" applyFill="1" applyBorder="1" applyAlignment="1" applyProtection="1">
      <alignment horizontal="left" vertical="center"/>
      <protection locked="0"/>
    </xf>
    <xf numFmtId="0" fontId="5" fillId="0" borderId="25" xfId="0" applyFont="1" applyFill="1" applyBorder="1" applyAlignment="1" applyProtection="1">
      <alignment horizontal="left" vertical="center"/>
      <protection locked="0"/>
    </xf>
    <xf numFmtId="0" fontId="7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>
      <alignment vertical="center"/>
    </xf>
    <xf numFmtId="0" fontId="0" fillId="0" borderId="0" xfId="0" applyFont="1" applyFill="1" applyBorder="1" applyAlignment="1" applyProtection="1">
      <alignment vertical="top"/>
      <protection locked="0"/>
    </xf>
    <xf numFmtId="0" fontId="0" fillId="34" borderId="0" xfId="0" applyFont="1" applyFill="1" applyBorder="1" applyAlignment="1" applyProtection="1">
      <alignment vertical="top"/>
      <protection locked="0"/>
    </xf>
    <xf numFmtId="0" fontId="19" fillId="33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Alignment="1">
      <alignment vertical="center"/>
    </xf>
    <xf numFmtId="0" fontId="2" fillId="0" borderId="25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164" fontId="9" fillId="0" borderId="25" xfId="0" applyNumberFormat="1" applyFont="1" applyFill="1" applyBorder="1" applyAlignment="1">
      <alignment vertical="center"/>
    </xf>
    <xf numFmtId="0" fontId="11" fillId="0" borderId="25" xfId="0" applyFont="1" applyBorder="1" applyAlignment="1">
      <alignment vertical="center"/>
    </xf>
    <xf numFmtId="164" fontId="77" fillId="35" borderId="11" xfId="0" applyNumberFormat="1" applyFont="1" applyFill="1" applyBorder="1" applyAlignment="1" applyProtection="1">
      <alignment horizontal="center" vertical="center"/>
      <protection locked="0"/>
    </xf>
    <xf numFmtId="0" fontId="80" fillId="0" borderId="0" xfId="55" applyFont="1" applyFill="1" applyAlignment="1">
      <alignment vertical="center"/>
      <protection/>
    </xf>
    <xf numFmtId="0" fontId="81" fillId="0" borderId="24" xfId="55" applyFont="1" applyFill="1" applyBorder="1" applyAlignment="1">
      <alignment horizontal="center" vertical="center" wrapText="1"/>
      <protection/>
    </xf>
    <xf numFmtId="0" fontId="82" fillId="0" borderId="31" xfId="0" applyFont="1" applyFill="1" applyBorder="1" applyAlignment="1">
      <alignment horizontal="center" vertical="center" wrapText="1"/>
    </xf>
    <xf numFmtId="0" fontId="81" fillId="0" borderId="25" xfId="55" applyFont="1" applyFill="1" applyBorder="1" applyAlignment="1">
      <alignment horizontal="center" vertical="center" wrapText="1"/>
      <protection/>
    </xf>
    <xf numFmtId="0" fontId="81" fillId="0" borderId="32" xfId="55" applyFont="1" applyFill="1" applyBorder="1" applyAlignment="1">
      <alignment horizontal="center" vertical="center" wrapText="1"/>
      <protection/>
    </xf>
    <xf numFmtId="49" fontId="12" fillId="0" borderId="24" xfId="55" applyNumberFormat="1" applyFont="1" applyFill="1" applyBorder="1" applyAlignment="1">
      <alignment horizontal="center" vertical="center" wrapText="1"/>
      <protection/>
    </xf>
    <xf numFmtId="49" fontId="12" fillId="0" borderId="26" xfId="55" applyNumberFormat="1" applyFont="1" applyFill="1" applyBorder="1" applyAlignment="1">
      <alignment horizontal="center" vertical="center" wrapText="1"/>
      <protection/>
    </xf>
    <xf numFmtId="49" fontId="81" fillId="0" borderId="33" xfId="55" applyNumberFormat="1" applyFont="1" applyFill="1" applyBorder="1" applyAlignment="1">
      <alignment horizontal="center" vertical="center" wrapText="1"/>
      <protection/>
    </xf>
    <xf numFmtId="0" fontId="80" fillId="0" borderId="23" xfId="55" applyFont="1" applyFill="1" applyBorder="1" applyAlignment="1">
      <alignment horizontal="left" vertical="center" wrapText="1"/>
      <protection/>
    </xf>
    <xf numFmtId="0" fontId="80" fillId="0" borderId="34" xfId="55" applyFont="1" applyFill="1" applyBorder="1" applyAlignment="1">
      <alignment horizontal="left" vertical="center" wrapText="1"/>
      <protection/>
    </xf>
    <xf numFmtId="167" fontId="83" fillId="0" borderId="23" xfId="49" applyNumberFormat="1" applyFont="1" applyFill="1" applyBorder="1" applyAlignment="1">
      <alignment vertical="center"/>
    </xf>
    <xf numFmtId="167" fontId="83" fillId="0" borderId="34" xfId="49" applyNumberFormat="1" applyFont="1" applyFill="1" applyBorder="1" applyAlignment="1">
      <alignment vertical="center"/>
    </xf>
    <xf numFmtId="167" fontId="81" fillId="0" borderId="35" xfId="49" applyNumberFormat="1" applyFont="1" applyFill="1" applyBorder="1" applyAlignment="1">
      <alignment vertical="center"/>
    </xf>
    <xf numFmtId="167" fontId="83" fillId="0" borderId="36" xfId="49" applyNumberFormat="1" applyFont="1" applyFill="1" applyBorder="1" applyAlignment="1">
      <alignment vertical="center"/>
    </xf>
    <xf numFmtId="43" fontId="80" fillId="0" borderId="34" xfId="49" applyFont="1" applyFill="1" applyBorder="1" applyAlignment="1">
      <alignment horizontal="left" vertical="center" wrapText="1"/>
    </xf>
    <xf numFmtId="0" fontId="80" fillId="0" borderId="34" xfId="55" applyFont="1" applyFill="1" applyBorder="1" applyAlignment="1">
      <alignment horizontal="center" vertical="center" wrapText="1"/>
      <protection/>
    </xf>
    <xf numFmtId="0" fontId="80" fillId="0" borderId="34" xfId="55" applyFont="1" applyFill="1" applyBorder="1" applyAlignment="1">
      <alignment vertical="center" wrapText="1"/>
      <protection/>
    </xf>
    <xf numFmtId="0" fontId="80" fillId="0" borderId="34" xfId="55" applyFont="1" applyFill="1" applyBorder="1" applyAlignment="1" quotePrefix="1">
      <alignment vertical="center" wrapText="1"/>
      <protection/>
    </xf>
    <xf numFmtId="0" fontId="80" fillId="0" borderId="24" xfId="55" applyFont="1" applyFill="1" applyBorder="1" applyAlignment="1">
      <alignment vertical="center" wrapText="1"/>
      <protection/>
    </xf>
    <xf numFmtId="0" fontId="80" fillId="0" borderId="23" xfId="55" applyFont="1" applyFill="1" applyBorder="1" applyAlignment="1" quotePrefix="1">
      <alignment vertical="center" wrapText="1"/>
      <protection/>
    </xf>
    <xf numFmtId="0" fontId="80" fillId="0" borderId="36" xfId="55" applyFont="1" applyFill="1" applyBorder="1" applyAlignment="1" quotePrefix="1">
      <alignment vertical="center" wrapText="1"/>
      <protection/>
    </xf>
    <xf numFmtId="0" fontId="80" fillId="0" borderId="34" xfId="55" applyFont="1" applyFill="1" applyBorder="1" applyAlignment="1">
      <alignment vertical="center"/>
      <protection/>
    </xf>
    <xf numFmtId="167" fontId="81" fillId="0" borderId="37" xfId="49" applyNumberFormat="1" applyFont="1" applyFill="1" applyBorder="1" applyAlignment="1">
      <alignment vertical="center"/>
    </xf>
    <xf numFmtId="0" fontId="83" fillId="0" borderId="0" xfId="55" applyFont="1" applyFill="1" applyAlignment="1">
      <alignment vertical="center"/>
      <protection/>
    </xf>
    <xf numFmtId="0" fontId="81" fillId="0" borderId="0" xfId="55" applyFont="1" applyFill="1" applyBorder="1" applyAlignment="1">
      <alignment vertical="center"/>
      <protection/>
    </xf>
    <xf numFmtId="0" fontId="81" fillId="0" borderId="35" xfId="55" applyFont="1" applyFill="1" applyBorder="1" applyAlignment="1">
      <alignment vertical="center"/>
      <protection/>
    </xf>
    <xf numFmtId="167" fontId="81" fillId="0" borderId="35" xfId="55" applyNumberFormat="1" applyFont="1" applyFill="1" applyBorder="1" applyAlignment="1">
      <alignment vertical="center"/>
      <protection/>
    </xf>
    <xf numFmtId="0" fontId="58" fillId="0" borderId="0" xfId="55" applyFill="1">
      <alignment/>
      <protection/>
    </xf>
    <xf numFmtId="0" fontId="84" fillId="0" borderId="34" xfId="52" applyFont="1" applyFill="1" applyBorder="1" applyAlignment="1">
      <alignment horizontal="center" vertical="center" wrapText="1"/>
      <protection/>
    </xf>
    <xf numFmtId="0" fontId="84" fillId="0" borderId="36" xfId="52" applyFont="1" applyFill="1" applyBorder="1" applyAlignment="1">
      <alignment horizontal="center" vertical="center" wrapText="1"/>
      <protection/>
    </xf>
    <xf numFmtId="0" fontId="85" fillId="0" borderId="34" xfId="52" applyFont="1" applyFill="1" applyBorder="1" applyAlignment="1">
      <alignment horizontal="center" vertical="center" wrapText="1"/>
      <protection/>
    </xf>
    <xf numFmtId="0" fontId="83" fillId="0" borderId="34" xfId="52" applyFont="1" applyFill="1" applyBorder="1" applyAlignment="1">
      <alignment vertical="center" wrapText="1"/>
      <protection/>
    </xf>
    <xf numFmtId="0" fontId="83" fillId="0" borderId="34" xfId="55" applyFont="1" applyFill="1" applyBorder="1" applyAlignment="1">
      <alignment horizontal="left" vertical="center" wrapText="1"/>
      <protection/>
    </xf>
    <xf numFmtId="0" fontId="83" fillId="0" borderId="24" xfId="52" applyFont="1" applyFill="1" applyBorder="1" applyAlignment="1">
      <alignment vertical="center"/>
      <protection/>
    </xf>
    <xf numFmtId="0" fontId="83" fillId="0" borderId="32" xfId="52" applyFont="1" applyFill="1" applyBorder="1" applyAlignment="1">
      <alignment horizontal="center" vertical="center" wrapText="1"/>
      <protection/>
    </xf>
    <xf numFmtId="3" fontId="83" fillId="0" borderId="24" xfId="52" applyNumberFormat="1" applyFont="1" applyFill="1" applyBorder="1" applyAlignment="1">
      <alignment vertical="center"/>
      <protection/>
    </xf>
    <xf numFmtId="167" fontId="83" fillId="0" borderId="24" xfId="52" applyNumberFormat="1" applyFont="1" applyFill="1" applyBorder="1" applyAlignment="1">
      <alignment vertical="center"/>
      <protection/>
    </xf>
    <xf numFmtId="167" fontId="83" fillId="0" borderId="26" xfId="52" applyNumberFormat="1" applyFont="1" applyFill="1" applyBorder="1" applyAlignment="1">
      <alignment vertical="center"/>
      <protection/>
    </xf>
    <xf numFmtId="167" fontId="81" fillId="0" borderId="34" xfId="52" applyNumberFormat="1" applyFont="1" applyFill="1" applyBorder="1" applyAlignment="1">
      <alignment vertical="center"/>
      <protection/>
    </xf>
    <xf numFmtId="0" fontId="83" fillId="0" borderId="23" xfId="52" applyFont="1" applyFill="1" applyBorder="1" applyAlignment="1">
      <alignment horizontal="left" vertical="center" wrapText="1"/>
      <protection/>
    </xf>
    <xf numFmtId="0" fontId="13" fillId="0" borderId="14" xfId="52" applyFont="1" applyFill="1" applyBorder="1" applyAlignment="1">
      <alignment horizontal="left" vertical="center" wrapText="1"/>
      <protection/>
    </xf>
    <xf numFmtId="0" fontId="83" fillId="0" borderId="23" xfId="52" applyFont="1" applyFill="1" applyBorder="1" applyAlignment="1">
      <alignment horizontal="center" vertical="center" wrapText="1"/>
      <protection/>
    </xf>
    <xf numFmtId="3" fontId="83" fillId="0" borderId="34" xfId="52" applyNumberFormat="1" applyFont="1" applyFill="1" applyBorder="1" applyAlignment="1">
      <alignment vertical="center"/>
      <protection/>
    </xf>
    <xf numFmtId="167" fontId="83" fillId="0" borderId="34" xfId="52" applyNumberFormat="1" applyFont="1" applyFill="1" applyBorder="1" applyAlignment="1">
      <alignment vertical="center"/>
      <protection/>
    </xf>
    <xf numFmtId="167" fontId="83" fillId="0" borderId="36" xfId="52" applyNumberFormat="1" applyFont="1" applyFill="1" applyBorder="1" applyAlignment="1">
      <alignment vertical="center"/>
      <protection/>
    </xf>
    <xf numFmtId="0" fontId="83" fillId="0" borderId="34" xfId="52" applyFont="1" applyFill="1" applyBorder="1" applyAlignment="1">
      <alignment vertical="center"/>
      <protection/>
    </xf>
    <xf numFmtId="0" fontId="83" fillId="0" borderId="14" xfId="52" applyFont="1" applyFill="1" applyBorder="1" applyAlignment="1">
      <alignment horizontal="left" vertical="center" wrapText="1"/>
      <protection/>
    </xf>
    <xf numFmtId="0" fontId="13" fillId="0" borderId="27" xfId="52" applyFont="1" applyFill="1" applyBorder="1" applyAlignment="1">
      <alignment horizontal="left" vertical="center" wrapText="1"/>
      <protection/>
    </xf>
    <xf numFmtId="3" fontId="83" fillId="0" borderId="23" xfId="52" applyNumberFormat="1" applyFont="1" applyFill="1" applyBorder="1" applyAlignment="1">
      <alignment vertical="center"/>
      <protection/>
    </xf>
    <xf numFmtId="167" fontId="83" fillId="0" borderId="23" xfId="52" applyNumberFormat="1" applyFont="1" applyFill="1" applyBorder="1" applyAlignment="1">
      <alignment vertical="center"/>
      <protection/>
    </xf>
    <xf numFmtId="167" fontId="83" fillId="0" borderId="32" xfId="52" applyNumberFormat="1" applyFont="1" applyFill="1" applyBorder="1" applyAlignment="1">
      <alignment vertical="center"/>
      <protection/>
    </xf>
    <xf numFmtId="167" fontId="83" fillId="0" borderId="31" xfId="52" applyNumberFormat="1" applyFont="1" applyFill="1" applyBorder="1" applyAlignment="1">
      <alignment vertical="center"/>
      <protection/>
    </xf>
    <xf numFmtId="0" fontId="26" fillId="0" borderId="34" xfId="0" applyFont="1" applyFill="1" applyBorder="1" applyAlignment="1">
      <alignment vertical="center" wrapText="1"/>
    </xf>
    <xf numFmtId="0" fontId="86" fillId="0" borderId="34" xfId="52" applyFont="1" applyFill="1" applyBorder="1" applyAlignment="1">
      <alignment horizontal="center" vertical="center" wrapText="1"/>
      <protection/>
    </xf>
    <xf numFmtId="3" fontId="86" fillId="0" borderId="34" xfId="52" applyNumberFormat="1" applyFont="1" applyFill="1" applyBorder="1" applyAlignment="1">
      <alignment vertical="center"/>
      <protection/>
    </xf>
    <xf numFmtId="167" fontId="86" fillId="0" borderId="34" xfId="52" applyNumberFormat="1" applyFont="1" applyFill="1" applyBorder="1" applyAlignment="1">
      <alignment vertical="center"/>
      <protection/>
    </xf>
    <xf numFmtId="0" fontId="83" fillId="0" borderId="0" xfId="52" applyFont="1" applyFill="1" applyAlignment="1">
      <alignment vertical="center"/>
      <protection/>
    </xf>
    <xf numFmtId="0" fontId="81" fillId="0" borderId="35" xfId="52" applyFont="1" applyFill="1" applyBorder="1" applyAlignment="1">
      <alignment vertical="center"/>
      <protection/>
    </xf>
    <xf numFmtId="0" fontId="81" fillId="0" borderId="35" xfId="52" applyFont="1" applyFill="1" applyBorder="1" applyAlignment="1">
      <alignment horizontal="center" vertical="center"/>
      <protection/>
    </xf>
    <xf numFmtId="167" fontId="81" fillId="0" borderId="35" xfId="52" applyNumberFormat="1" applyFont="1" applyFill="1" applyBorder="1" applyAlignment="1">
      <alignment vertical="center"/>
      <protection/>
    </xf>
    <xf numFmtId="0" fontId="58" fillId="0" borderId="0" xfId="52" applyFill="1">
      <alignment/>
      <protection/>
    </xf>
    <xf numFmtId="0" fontId="27" fillId="0" borderId="34" xfId="52" applyFont="1" applyFill="1" applyBorder="1" applyAlignment="1">
      <alignment horizontal="center" vertical="center" wrapText="1"/>
      <protection/>
    </xf>
    <xf numFmtId="0" fontId="87" fillId="0" borderId="34" xfId="52" applyFont="1" applyFill="1" applyBorder="1" applyAlignment="1">
      <alignment horizontal="center" vertical="center" wrapText="1"/>
      <protection/>
    </xf>
    <xf numFmtId="0" fontId="28" fillId="0" borderId="34" xfId="52" applyFont="1" applyFill="1" applyBorder="1" applyAlignment="1">
      <alignment horizontal="center" vertical="center" wrapText="1"/>
      <protection/>
    </xf>
    <xf numFmtId="0" fontId="87" fillId="0" borderId="34" xfId="52" applyFont="1" applyFill="1" applyBorder="1" applyAlignment="1">
      <alignment horizontal="center" vertical="center"/>
      <protection/>
    </xf>
    <xf numFmtId="0" fontId="29" fillId="0" borderId="34" xfId="52" applyFont="1" applyFill="1" applyBorder="1" applyAlignment="1">
      <alignment horizontal="center" vertical="center" wrapText="1"/>
      <protection/>
    </xf>
    <xf numFmtId="3" fontId="30" fillId="0" borderId="34" xfId="52" applyNumberFormat="1" applyFont="1" applyFill="1" applyBorder="1" applyAlignment="1">
      <alignment horizontal="center" vertical="center" wrapText="1"/>
      <protection/>
    </xf>
    <xf numFmtId="0" fontId="29" fillId="0" borderId="34" xfId="0" applyFont="1" applyFill="1" applyBorder="1" applyAlignment="1">
      <alignment horizontal="center" vertical="center" wrapText="1"/>
    </xf>
    <xf numFmtId="164" fontId="77" fillId="35" borderId="31" xfId="0" applyNumberFormat="1" applyFont="1" applyFill="1" applyBorder="1" applyAlignment="1" applyProtection="1">
      <alignment horizontal="center" vertical="center"/>
      <protection locked="0"/>
    </xf>
    <xf numFmtId="164" fontId="77" fillId="35" borderId="27" xfId="0" applyNumberFormat="1" applyFont="1" applyFill="1" applyBorder="1" applyAlignment="1" applyProtection="1">
      <alignment horizontal="center" vertical="center"/>
      <protection locked="0"/>
    </xf>
    <xf numFmtId="164" fontId="77" fillId="35" borderId="28" xfId="0" applyNumberFormat="1" applyFont="1" applyFill="1" applyBorder="1" applyAlignment="1" applyProtection="1">
      <alignment horizontal="center" vertical="center"/>
      <protection locked="0"/>
    </xf>
    <xf numFmtId="164" fontId="79" fillId="35" borderId="31" xfId="0" applyNumberFormat="1" applyFont="1" applyFill="1" applyBorder="1" applyAlignment="1" applyProtection="1">
      <alignment horizontal="center" vertical="center"/>
      <protection locked="0"/>
    </xf>
    <xf numFmtId="164" fontId="79" fillId="35" borderId="27" xfId="0" applyNumberFormat="1" applyFont="1" applyFill="1" applyBorder="1" applyAlignment="1" applyProtection="1">
      <alignment horizontal="center" vertical="center"/>
      <protection locked="0"/>
    </xf>
    <xf numFmtId="164" fontId="78" fillId="33" borderId="31" xfId="0" applyNumberFormat="1" applyFont="1" applyFill="1" applyBorder="1" applyAlignment="1" applyProtection="1">
      <alignment horizontal="center" vertical="center"/>
      <protection locked="0"/>
    </xf>
    <xf numFmtId="164" fontId="78" fillId="33" borderId="27" xfId="0" applyNumberFormat="1" applyFont="1" applyFill="1" applyBorder="1" applyAlignment="1" applyProtection="1">
      <alignment horizontal="center" vertical="center"/>
      <protection locked="0"/>
    </xf>
    <xf numFmtId="0" fontId="80" fillId="0" borderId="23" xfId="55" applyFont="1" applyFill="1" applyBorder="1" applyAlignment="1" quotePrefix="1">
      <alignment horizontal="left" vertical="center" wrapText="1"/>
      <protection/>
    </xf>
    <xf numFmtId="0" fontId="80" fillId="0" borderId="24" xfId="55" applyFont="1" applyFill="1" applyBorder="1" applyAlignment="1" quotePrefix="1">
      <alignment horizontal="left" vertical="center" wrapText="1"/>
      <protection/>
    </xf>
    <xf numFmtId="0" fontId="80" fillId="0" borderId="23" xfId="55" applyFont="1" applyFill="1" applyBorder="1" applyAlignment="1">
      <alignment horizontal="center" vertical="center" wrapText="1"/>
      <protection/>
    </xf>
    <xf numFmtId="0" fontId="80" fillId="0" borderId="24" xfId="55" applyFont="1" applyFill="1" applyBorder="1" applyAlignment="1">
      <alignment horizontal="center" vertical="center" wrapText="1"/>
      <protection/>
    </xf>
    <xf numFmtId="0" fontId="80" fillId="0" borderId="23" xfId="55" applyFont="1" applyFill="1" applyBorder="1" applyAlignment="1">
      <alignment horizontal="left" vertical="center" wrapText="1"/>
      <protection/>
    </xf>
    <xf numFmtId="0" fontId="80" fillId="0" borderId="24" xfId="55" applyFont="1" applyFill="1" applyBorder="1" applyAlignment="1">
      <alignment horizontal="left" vertical="center" wrapText="1"/>
      <protection/>
    </xf>
    <xf numFmtId="0" fontId="88" fillId="0" borderId="31" xfId="55" applyFont="1" applyFill="1" applyBorder="1" applyAlignment="1">
      <alignment horizontal="center" vertical="center"/>
      <protection/>
    </xf>
    <xf numFmtId="0" fontId="88" fillId="0" borderId="28" xfId="55" applyFont="1" applyFill="1" applyBorder="1" applyAlignment="1">
      <alignment horizontal="center" vertical="center"/>
      <protection/>
    </xf>
    <xf numFmtId="0" fontId="88" fillId="0" borderId="27" xfId="55" applyFont="1" applyFill="1" applyBorder="1" applyAlignment="1">
      <alignment horizontal="center" vertical="center"/>
      <protection/>
    </xf>
    <xf numFmtId="0" fontId="88" fillId="0" borderId="26" xfId="55" applyFont="1" applyFill="1" applyBorder="1" applyAlignment="1">
      <alignment horizontal="center" vertical="center"/>
      <protection/>
    </xf>
    <xf numFmtId="0" fontId="88" fillId="0" borderId="11" xfId="55" applyFont="1" applyFill="1" applyBorder="1" applyAlignment="1">
      <alignment horizontal="center" vertical="center"/>
      <protection/>
    </xf>
    <xf numFmtId="0" fontId="88" fillId="0" borderId="12" xfId="55" applyFont="1" applyFill="1" applyBorder="1" applyAlignment="1">
      <alignment horizontal="center" vertical="center"/>
      <protection/>
    </xf>
    <xf numFmtId="0" fontId="80" fillId="0" borderId="34" xfId="55" applyFont="1" applyFill="1" applyBorder="1" applyAlignment="1" quotePrefix="1">
      <alignment horizontal="left" vertical="center" wrapText="1"/>
      <protection/>
    </xf>
    <xf numFmtId="0" fontId="80" fillId="0" borderId="36" xfId="55" applyFont="1" applyFill="1" applyBorder="1" applyAlignment="1" quotePrefix="1">
      <alignment horizontal="left" vertical="center" wrapText="1"/>
      <protection/>
    </xf>
    <xf numFmtId="0" fontId="80" fillId="0" borderId="24" xfId="55" applyFont="1" applyFill="1" applyBorder="1" applyAlignment="1" quotePrefix="1">
      <alignment horizontal="center" vertical="center" wrapText="1"/>
      <protection/>
    </xf>
    <xf numFmtId="0" fontId="81" fillId="0" borderId="34" xfId="52" applyFont="1" applyFill="1" applyBorder="1" applyAlignment="1">
      <alignment horizontal="center" vertical="center" wrapText="1"/>
      <protection/>
    </xf>
    <xf numFmtId="0" fontId="81" fillId="0" borderId="34" xfId="52" applyFont="1" applyFill="1" applyBorder="1" applyAlignment="1">
      <alignment horizontal="center" vertical="center"/>
      <protection/>
    </xf>
    <xf numFmtId="0" fontId="81" fillId="0" borderId="23" xfId="52" applyFont="1" applyFill="1" applyBorder="1" applyAlignment="1">
      <alignment horizontal="center" vertical="center"/>
      <protection/>
    </xf>
    <xf numFmtId="0" fontId="88" fillId="0" borderId="34" xfId="52" applyFont="1" applyFill="1" applyBorder="1" applyAlignment="1">
      <alignment horizontal="center" vertical="center"/>
      <protection/>
    </xf>
    <xf numFmtId="0" fontId="7" fillId="36" borderId="26" xfId="0" applyFont="1" applyFill="1" applyBorder="1" applyAlignment="1" applyProtection="1">
      <alignment horizontal="left" vertical="center"/>
      <protection locked="0"/>
    </xf>
    <xf numFmtId="37" fontId="7" fillId="8" borderId="29" xfId="0" applyNumberFormat="1" applyFont="1" applyFill="1" applyBorder="1" applyAlignment="1" applyProtection="1">
      <alignment horizontal="right" vertical="center"/>
      <protection locked="0"/>
    </xf>
    <xf numFmtId="37" fontId="7" fillId="8" borderId="30" xfId="0" applyNumberFormat="1" applyFont="1" applyFill="1" applyBorder="1" applyAlignment="1" applyProtection="1">
      <alignment horizontal="right" vertical="center"/>
      <protection locked="0"/>
    </xf>
    <xf numFmtId="0" fontId="21" fillId="36" borderId="11" xfId="0" applyFont="1" applyFill="1" applyBorder="1" applyAlignment="1" applyProtection="1">
      <alignment horizontal="left" vertical="center"/>
      <protection locked="0"/>
    </xf>
    <xf numFmtId="37" fontId="21" fillId="8" borderId="29" xfId="0" applyNumberFormat="1" applyFont="1" applyFill="1" applyBorder="1" applyAlignment="1" applyProtection="1">
      <alignment horizontal="right" vertical="center"/>
      <protection locked="0"/>
    </xf>
    <xf numFmtId="37" fontId="21" fillId="8" borderId="11" xfId="0" applyNumberFormat="1" applyFont="1" applyFill="1" applyBorder="1" applyAlignment="1" applyProtection="1">
      <alignment vertical="center"/>
      <protection locked="0"/>
    </xf>
    <xf numFmtId="37" fontId="21" fillId="8" borderId="30" xfId="0" applyNumberFormat="1" applyFont="1" applyFill="1" applyBorder="1" applyAlignment="1" applyProtection="1">
      <alignment horizontal="right" vertical="center"/>
      <protection locked="0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Migliaia 2" xfId="49"/>
    <cellStyle name="Neutrale" xfId="50"/>
    <cellStyle name="Normale 2" xfId="51"/>
    <cellStyle name="Normale 2 2" xfId="52"/>
    <cellStyle name="Normale 3" xfId="53"/>
    <cellStyle name="Normale 4" xfId="54"/>
    <cellStyle name="Normale 5" xfId="55"/>
    <cellStyle name="Nota" xfId="56"/>
    <cellStyle name="Output" xfId="57"/>
    <cellStyle name="Percent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43">
      <selection activeCell="B82" sqref="B82:E82"/>
    </sheetView>
  </sheetViews>
  <sheetFormatPr defaultColWidth="4.421875" defaultRowHeight="12.75"/>
  <cols>
    <col min="1" max="1" width="96.140625" style="1" customWidth="1"/>
    <col min="2" max="5" width="12.7109375" style="1" customWidth="1"/>
    <col min="6" max="7" width="12.7109375" style="1" hidden="1" customWidth="1"/>
    <col min="8" max="16384" width="4.421875" style="1" customWidth="1"/>
  </cols>
  <sheetData>
    <row r="1" spans="1:8" ht="12.75">
      <c r="A1" s="48"/>
      <c r="B1" s="183" t="s">
        <v>133</v>
      </c>
      <c r="C1" s="184"/>
      <c r="D1" s="183" t="s">
        <v>132</v>
      </c>
      <c r="E1" s="184"/>
      <c r="F1" s="185" t="s">
        <v>32</v>
      </c>
      <c r="G1" s="184"/>
      <c r="H1" s="108"/>
    </row>
    <row r="2" spans="1:8" ht="12.75">
      <c r="A2" s="49"/>
      <c r="B2" s="90" t="s">
        <v>107</v>
      </c>
      <c r="C2" s="91" t="s">
        <v>55</v>
      </c>
      <c r="D2" s="90" t="s">
        <v>107</v>
      </c>
      <c r="E2" s="91" t="s">
        <v>55</v>
      </c>
      <c r="F2" s="114" t="s">
        <v>107</v>
      </c>
      <c r="G2" s="91" t="s">
        <v>55</v>
      </c>
      <c r="H2" s="108"/>
    </row>
    <row r="3" spans="1:8" s="6" customFormat="1" ht="12.75">
      <c r="A3" s="50" t="s">
        <v>0</v>
      </c>
      <c r="B3" s="5"/>
      <c r="C3" s="5"/>
      <c r="D3" s="5"/>
      <c r="E3" s="19"/>
      <c r="F3" s="5"/>
      <c r="G3" s="19"/>
      <c r="H3" s="109"/>
    </row>
    <row r="4" spans="1:8" s="9" customFormat="1" ht="12.75">
      <c r="A4" s="50" t="s">
        <v>108</v>
      </c>
      <c r="B4" s="7"/>
      <c r="C4" s="8">
        <f>+B5+B6+B11+B16+B17+B18</f>
        <v>1097400</v>
      </c>
      <c r="D4" s="7"/>
      <c r="E4" s="20">
        <f>+D5+D6+D11+D16+D17+D18</f>
        <v>1110600</v>
      </c>
      <c r="F4" s="7"/>
      <c r="G4" s="20">
        <f>+F5+F6+F11+F16+F17+F18</f>
        <v>1110600</v>
      </c>
      <c r="H4" s="110"/>
    </row>
    <row r="5" spans="1:8" s="4" customFormat="1" ht="12.75">
      <c r="A5" s="51" t="s">
        <v>124</v>
      </c>
      <c r="B5" s="11">
        <f>'BUDGET ECONOMICO DI GESTIONE RI'!C6</f>
        <v>0</v>
      </c>
      <c r="C5" s="23"/>
      <c r="D5" s="11">
        <f>'BUDGET ECONOMICO DI GESTIONE RI'!E6</f>
        <v>0</v>
      </c>
      <c r="E5" s="30"/>
      <c r="F5" s="11">
        <f>'BUDGET ECONOMICO DI GESTIONE RI'!E6</f>
        <v>0</v>
      </c>
      <c r="G5" s="30"/>
      <c r="H5" s="111"/>
    </row>
    <row r="6" spans="1:8" s="4" customFormat="1" ht="12.75">
      <c r="A6" s="51" t="s">
        <v>17</v>
      </c>
      <c r="B6" s="11">
        <f>SUM(B7:B10)</f>
        <v>0</v>
      </c>
      <c r="C6" s="23"/>
      <c r="D6" s="11">
        <f>SUM(D7:D10)</f>
        <v>0</v>
      </c>
      <c r="E6" s="30"/>
      <c r="F6" s="11">
        <f>SUM(F7:F10)</f>
        <v>0</v>
      </c>
      <c r="G6" s="30"/>
      <c r="H6" s="111"/>
    </row>
    <row r="7" spans="1:8" s="4" customFormat="1" ht="12.75">
      <c r="A7" s="52" t="s">
        <v>19</v>
      </c>
      <c r="B7" s="24">
        <f>'BUDGET ECONOMICO DI GESTIONE RI'!C11</f>
        <v>0</v>
      </c>
      <c r="C7" s="25"/>
      <c r="D7" s="24">
        <f>'BUDGET ECONOMICO DI GESTIONE RI'!E11</f>
        <v>0</v>
      </c>
      <c r="E7" s="31"/>
      <c r="F7" s="24">
        <f>'BUDGET ECONOMICO DI GESTIONE RI'!E11</f>
        <v>0</v>
      </c>
      <c r="G7" s="31"/>
      <c r="H7" s="111"/>
    </row>
    <row r="8" spans="1:8" s="4" customFormat="1" ht="12.75">
      <c r="A8" s="52" t="s">
        <v>20</v>
      </c>
      <c r="B8" s="24">
        <f>'BUDGET ECONOMICO DI GESTIONE RI'!C12</f>
        <v>0</v>
      </c>
      <c r="C8" s="25"/>
      <c r="D8" s="24">
        <f>'BUDGET ECONOMICO DI GESTIONE RI'!E12</f>
        <v>0</v>
      </c>
      <c r="E8" s="31"/>
      <c r="F8" s="24">
        <f>'BUDGET ECONOMICO DI GESTIONE RI'!E12</f>
        <v>0</v>
      </c>
      <c r="G8" s="31"/>
      <c r="H8" s="111"/>
    </row>
    <row r="9" spans="1:8" s="4" customFormat="1" ht="12.75">
      <c r="A9" s="52" t="s">
        <v>21</v>
      </c>
      <c r="B9" s="24">
        <f>'BUDGET ECONOMICO DI GESTIONE RI'!C14</f>
        <v>0</v>
      </c>
      <c r="C9" s="25"/>
      <c r="D9" s="24">
        <f>'BUDGET ECONOMICO DI GESTIONE RI'!E14</f>
        <v>0</v>
      </c>
      <c r="E9" s="31"/>
      <c r="F9" s="24">
        <f>'BUDGET ECONOMICO DI GESTIONE RI'!E14</f>
        <v>0</v>
      </c>
      <c r="G9" s="31"/>
      <c r="H9" s="111"/>
    </row>
    <row r="10" spans="1:8" s="4" customFormat="1" ht="12.75">
      <c r="A10" s="52" t="s">
        <v>22</v>
      </c>
      <c r="B10" s="24">
        <f>'BUDGET ECONOMICO DI GESTIONE RI'!C15</f>
        <v>0</v>
      </c>
      <c r="C10" s="25"/>
      <c r="D10" s="24">
        <f>'BUDGET ECONOMICO DI GESTIONE RI'!E15</f>
        <v>0</v>
      </c>
      <c r="E10" s="31"/>
      <c r="F10" s="24">
        <f>'BUDGET ECONOMICO DI GESTIONE RI'!E15</f>
        <v>0</v>
      </c>
      <c r="G10" s="31"/>
      <c r="H10" s="111"/>
    </row>
    <row r="11" spans="1:8" s="4" customFormat="1" ht="12.75">
      <c r="A11" s="51" t="s">
        <v>109</v>
      </c>
      <c r="B11" s="11">
        <f>SUM(B12:B15)</f>
        <v>0</v>
      </c>
      <c r="C11" s="26"/>
      <c r="D11" s="11">
        <f>SUM(D12:D15)</f>
        <v>0</v>
      </c>
      <c r="E11" s="32"/>
      <c r="F11" s="11">
        <f>SUM(F12:F15)</f>
        <v>0</v>
      </c>
      <c r="G11" s="32"/>
      <c r="H11" s="111"/>
    </row>
    <row r="12" spans="1:8" s="4" customFormat="1" ht="12.75">
      <c r="A12" s="52" t="s">
        <v>23</v>
      </c>
      <c r="B12" s="24">
        <f>'BUDGET ECONOMICO DI GESTIONE RI'!C17</f>
        <v>0</v>
      </c>
      <c r="C12" s="25"/>
      <c r="D12" s="24">
        <f>'BUDGET ECONOMICO DI GESTIONE RI'!E17</f>
        <v>0</v>
      </c>
      <c r="E12" s="31"/>
      <c r="F12" s="24">
        <f>'BUDGET ECONOMICO DI GESTIONE RI'!E17</f>
        <v>0</v>
      </c>
      <c r="G12" s="31"/>
      <c r="H12" s="111"/>
    </row>
    <row r="13" spans="1:8" s="4" customFormat="1" ht="12.75">
      <c r="A13" s="52" t="s">
        <v>125</v>
      </c>
      <c r="B13" s="24">
        <f>'BUDGET ECONOMICO DI GESTIONE RI'!C20</f>
        <v>0</v>
      </c>
      <c r="C13" s="25"/>
      <c r="D13" s="24">
        <f>'BUDGET ECONOMICO DI GESTIONE RI'!E20</f>
        <v>0</v>
      </c>
      <c r="E13" s="31"/>
      <c r="F13" s="24">
        <f>'BUDGET ECONOMICO DI GESTIONE RI'!E20</f>
        <v>0</v>
      </c>
      <c r="G13" s="31"/>
      <c r="H13" s="111"/>
    </row>
    <row r="14" spans="1:8" s="4" customFormat="1" ht="12.75">
      <c r="A14" s="52" t="s">
        <v>25</v>
      </c>
      <c r="B14" s="24">
        <f>'BUDGET ECONOMICO DI GESTIONE RI'!C21</f>
        <v>0</v>
      </c>
      <c r="C14" s="25"/>
      <c r="D14" s="24">
        <f>'BUDGET ECONOMICO DI GESTIONE RI'!E21</f>
        <v>0</v>
      </c>
      <c r="E14" s="31"/>
      <c r="F14" s="24">
        <f>'BUDGET ECONOMICO DI GESTIONE RI'!E21</f>
        <v>0</v>
      </c>
      <c r="G14" s="31"/>
      <c r="H14" s="111"/>
    </row>
    <row r="15" spans="1:8" s="4" customFormat="1" ht="12.75">
      <c r="A15" s="52" t="s">
        <v>26</v>
      </c>
      <c r="B15" s="24">
        <f>'BUDGET ECONOMICO DI GESTIONE RI'!C22</f>
        <v>0</v>
      </c>
      <c r="C15" s="25"/>
      <c r="D15" s="24">
        <f>'BUDGET ECONOMICO DI GESTIONE RI'!E22</f>
        <v>0</v>
      </c>
      <c r="E15" s="31"/>
      <c r="F15" s="24">
        <f>'BUDGET ECONOMICO DI GESTIONE RI'!E22</f>
        <v>0</v>
      </c>
      <c r="G15" s="31"/>
      <c r="H15" s="111"/>
    </row>
    <row r="16" spans="1:8" s="4" customFormat="1" ht="12.75">
      <c r="A16" s="51" t="s">
        <v>27</v>
      </c>
      <c r="B16" s="11">
        <f>'BUDGET ECONOMICO DI GESTIONE RI'!C23</f>
        <v>940000</v>
      </c>
      <c r="C16" s="26"/>
      <c r="D16" s="11">
        <f>'BUDGET ECONOMICO DI GESTIONE RI'!E23</f>
        <v>950000</v>
      </c>
      <c r="E16" s="32"/>
      <c r="F16" s="11">
        <f>'BUDGET ECONOMICO DI GESTIONE RI'!E23</f>
        <v>950000</v>
      </c>
      <c r="G16" s="32"/>
      <c r="H16" s="111"/>
    </row>
    <row r="17" spans="1:8" s="4" customFormat="1" ht="12.75">
      <c r="A17" s="51" t="s">
        <v>28</v>
      </c>
      <c r="B17" s="11">
        <f>'BUDGET ECONOMICO DI GESTIONE RI'!C24</f>
        <v>0</v>
      </c>
      <c r="C17" s="23"/>
      <c r="D17" s="11">
        <f>'BUDGET ECONOMICO DI GESTIONE RI'!E24</f>
        <v>0</v>
      </c>
      <c r="E17" s="30"/>
      <c r="F17" s="11">
        <f>'BUDGET ECONOMICO DI GESTIONE RI'!E24</f>
        <v>0</v>
      </c>
      <c r="G17" s="30"/>
      <c r="H17" s="111"/>
    </row>
    <row r="18" spans="1:8" s="4" customFormat="1" ht="12.75">
      <c r="A18" s="51" t="s">
        <v>110</v>
      </c>
      <c r="B18" s="11">
        <f>'BUDGET ECONOMICO DI GESTIONE RI'!C25</f>
        <v>157400</v>
      </c>
      <c r="C18" s="23"/>
      <c r="D18" s="11">
        <f>'BUDGET ECONOMICO DI GESTIONE RI'!E25</f>
        <v>160600</v>
      </c>
      <c r="E18" s="30"/>
      <c r="F18" s="11">
        <f>'BUDGET ECONOMICO DI GESTIONE RI'!E25</f>
        <v>160600</v>
      </c>
      <c r="G18" s="30"/>
      <c r="H18" s="111"/>
    </row>
    <row r="19" spans="1:8" s="9" customFormat="1" ht="12.75">
      <c r="A19" s="50" t="s">
        <v>1</v>
      </c>
      <c r="B19" s="12"/>
      <c r="C19" s="8">
        <f>'BUDGET ECONOMICO DI GESTIONE RI'!C46</f>
        <v>0</v>
      </c>
      <c r="D19" s="12"/>
      <c r="E19" s="20">
        <f>'BUDGET ECONOMICO DI GESTIONE RI'!E46</f>
        <v>0</v>
      </c>
      <c r="F19" s="12"/>
      <c r="G19" s="20">
        <f>'BUDGET ECONOMICO DI GESTIONE RI'!E46</f>
        <v>0</v>
      </c>
      <c r="H19" s="110"/>
    </row>
    <row r="20" spans="1:8" s="9" customFormat="1" ht="12.75">
      <c r="A20" s="50" t="s">
        <v>2</v>
      </c>
      <c r="B20" s="12"/>
      <c r="C20" s="8">
        <f>'BUDGET ECONOMICO DI GESTIONE RI'!C49</f>
        <v>0</v>
      </c>
      <c r="D20" s="12"/>
      <c r="E20" s="20">
        <f>'BUDGET ECONOMICO DI GESTIONE RI'!E49</f>
        <v>0</v>
      </c>
      <c r="F20" s="12"/>
      <c r="G20" s="20">
        <f>'BUDGET ECONOMICO DI GESTIONE RI'!E49</f>
        <v>0</v>
      </c>
      <c r="H20" s="110"/>
    </row>
    <row r="21" spans="1:8" s="9" customFormat="1" ht="12.75">
      <c r="A21" s="50" t="s">
        <v>111</v>
      </c>
      <c r="B21" s="12"/>
      <c r="C21" s="8">
        <f>'BUDGET ECONOMICO DI GESTIONE RI'!C51</f>
        <v>0</v>
      </c>
      <c r="D21" s="12"/>
      <c r="E21" s="20">
        <f>'BUDGET ECONOMICO DI GESTIONE RI'!E51</f>
        <v>0</v>
      </c>
      <c r="F21" s="12"/>
      <c r="G21" s="20">
        <f>'BUDGET ECONOMICO DI GESTIONE RI'!E51</f>
        <v>0</v>
      </c>
      <c r="H21" s="110"/>
    </row>
    <row r="22" spans="1:8" s="9" customFormat="1" ht="12.75">
      <c r="A22" s="50" t="s">
        <v>3</v>
      </c>
      <c r="B22" s="7"/>
      <c r="C22" s="8">
        <f>SUM(B23:B24)</f>
        <v>409020</v>
      </c>
      <c r="D22" s="7"/>
      <c r="E22" s="20">
        <f>SUM(D23:D24)</f>
        <v>404110</v>
      </c>
      <c r="F22" s="7"/>
      <c r="G22" s="20">
        <f>SUM(F23:F24)</f>
        <v>404110</v>
      </c>
      <c r="H22" s="110"/>
    </row>
    <row r="23" spans="1:8" s="4" customFormat="1" ht="12.75">
      <c r="A23" s="51" t="s">
        <v>29</v>
      </c>
      <c r="B23" s="11">
        <f>'BUDGET ECONOMICO DI GESTIONE RI'!C56</f>
        <v>0</v>
      </c>
      <c r="C23" s="23"/>
      <c r="D23" s="11">
        <f>'BUDGET ECONOMICO DI GESTIONE RI'!E56</f>
        <v>0</v>
      </c>
      <c r="E23" s="30"/>
      <c r="F23" s="11">
        <f>'BUDGET ECONOMICO DI GESTIONE RI'!E56</f>
        <v>0</v>
      </c>
      <c r="G23" s="30"/>
      <c r="H23" s="111"/>
    </row>
    <row r="24" spans="1:8" s="4" customFormat="1" ht="12.75">
      <c r="A24" s="51" t="s">
        <v>30</v>
      </c>
      <c r="B24" s="11">
        <f>'BUDGET ECONOMICO DI GESTIONE RI'!C57</f>
        <v>409020</v>
      </c>
      <c r="C24" s="23"/>
      <c r="D24" s="11">
        <f>'BUDGET ECONOMICO DI GESTIONE RI'!E57</f>
        <v>404110</v>
      </c>
      <c r="E24" s="30"/>
      <c r="F24" s="11">
        <f>'BUDGET ECONOMICO DI GESTIONE RI'!E57</f>
        <v>404110</v>
      </c>
      <c r="G24" s="30"/>
      <c r="H24" s="111"/>
    </row>
    <row r="25" spans="1:8" ht="12.75">
      <c r="A25" s="209"/>
      <c r="B25" s="210"/>
      <c r="C25" s="210">
        <f>+C4+C19+C20+C21+C22</f>
        <v>1506420</v>
      </c>
      <c r="D25" s="210"/>
      <c r="E25" s="211">
        <f>+E4+E19+E20+E21+E22</f>
        <v>1514710</v>
      </c>
      <c r="F25" s="92"/>
      <c r="G25" s="93">
        <f>+G4+G19+G20+G21+G22</f>
        <v>1514710</v>
      </c>
      <c r="H25" s="108"/>
    </row>
    <row r="26" spans="1:8" s="6" customFormat="1" ht="12.75">
      <c r="A26" s="53" t="s">
        <v>4</v>
      </c>
      <c r="B26" s="13"/>
      <c r="C26" s="13"/>
      <c r="D26" s="13"/>
      <c r="E26" s="21"/>
      <c r="F26" s="13"/>
      <c r="G26" s="21"/>
      <c r="H26" s="109"/>
    </row>
    <row r="27" spans="1:8" s="9" customFormat="1" ht="12.75">
      <c r="A27" s="53" t="s">
        <v>129</v>
      </c>
      <c r="B27" s="12"/>
      <c r="C27" s="14">
        <f>'BUDGET ECONOMICO DI GESTIONE RI'!C75</f>
        <v>12800</v>
      </c>
      <c r="D27" s="12"/>
      <c r="E27" s="16">
        <f>'BUDGET ECONOMICO DI GESTIONE RI'!E75</f>
        <v>15300</v>
      </c>
      <c r="F27" s="12"/>
      <c r="G27" s="16">
        <f>'BUDGET ECONOMICO DI GESTIONE RI'!E75</f>
        <v>15300</v>
      </c>
      <c r="H27" s="110"/>
    </row>
    <row r="28" spans="1:8" s="9" customFormat="1" ht="12.75">
      <c r="A28" s="53" t="s">
        <v>33</v>
      </c>
      <c r="B28" s="12"/>
      <c r="C28" s="14">
        <f>SUM(B29:B32)</f>
        <v>690436</v>
      </c>
      <c r="D28" s="12"/>
      <c r="E28" s="16">
        <f>SUM(D29:D32)</f>
        <v>744080</v>
      </c>
      <c r="F28" s="12"/>
      <c r="G28" s="16">
        <f>SUM(F29:F32)</f>
        <v>744080</v>
      </c>
      <c r="H28" s="110"/>
    </row>
    <row r="29" spans="1:8" s="4" customFormat="1" ht="12.75">
      <c r="A29" s="51" t="s">
        <v>34</v>
      </c>
      <c r="B29" s="11">
        <f>'BUDGET ECONOMICO DI GESTIONE RI'!C83</f>
        <v>34200</v>
      </c>
      <c r="C29" s="23"/>
      <c r="D29" s="11">
        <f>'BUDGET ECONOMICO DI GESTIONE RI'!E83</f>
        <v>37500</v>
      </c>
      <c r="E29" s="30"/>
      <c r="F29" s="11">
        <f>'BUDGET ECONOMICO DI GESTIONE RI'!E83</f>
        <v>37500</v>
      </c>
      <c r="G29" s="30"/>
      <c r="H29" s="111"/>
    </row>
    <row r="30" spans="1:8" s="4" customFormat="1" ht="12.75">
      <c r="A30" s="51" t="s">
        <v>35</v>
      </c>
      <c r="B30" s="11">
        <f>'BUDGET ECONOMICO DI GESTIONE RI'!C87</f>
        <v>621378</v>
      </c>
      <c r="C30" s="23"/>
      <c r="D30" s="11">
        <f>'BUDGET ECONOMICO DI GESTIONE RI'!E87</f>
        <v>683762</v>
      </c>
      <c r="E30" s="30"/>
      <c r="F30" s="11">
        <f>'BUDGET ECONOMICO DI GESTIONE RI'!E87</f>
        <v>683762</v>
      </c>
      <c r="G30" s="30"/>
      <c r="H30" s="111"/>
    </row>
    <row r="31" spans="1:8" s="4" customFormat="1" ht="12.75">
      <c r="A31" s="51" t="s">
        <v>112</v>
      </c>
      <c r="B31" s="11">
        <f>'BUDGET ECONOMICO DI GESTIONE RI'!C116</f>
        <v>13400</v>
      </c>
      <c r="C31" s="23"/>
      <c r="D31" s="11">
        <f>'BUDGET ECONOMICO DI GESTIONE RI'!E116</f>
        <v>14400</v>
      </c>
      <c r="E31" s="30"/>
      <c r="F31" s="11">
        <f>'BUDGET ECONOMICO DI GESTIONE RI'!E116</f>
        <v>14400</v>
      </c>
      <c r="G31" s="30"/>
      <c r="H31" s="111"/>
    </row>
    <row r="32" spans="1:8" s="4" customFormat="1" ht="12.75">
      <c r="A32" s="51" t="s">
        <v>126</v>
      </c>
      <c r="B32" s="11">
        <f>'BUDGET ECONOMICO DI GESTIONE RI'!C124</f>
        <v>21458</v>
      </c>
      <c r="C32" s="23"/>
      <c r="D32" s="11">
        <f>'BUDGET ECONOMICO DI GESTIONE RI'!E124</f>
        <v>8418</v>
      </c>
      <c r="E32" s="30"/>
      <c r="F32" s="11">
        <f>'BUDGET ECONOMICO DI GESTIONE RI'!E124</f>
        <v>8418</v>
      </c>
      <c r="G32" s="30"/>
      <c r="H32" s="111"/>
    </row>
    <row r="33" spans="1:8" s="9" customFormat="1" ht="12.75">
      <c r="A33" s="53" t="s">
        <v>130</v>
      </c>
      <c r="B33" s="12"/>
      <c r="C33" s="14">
        <f>'BUDGET ECONOMICO DI GESTIONE RI'!C128</f>
        <v>186000</v>
      </c>
      <c r="D33" s="12"/>
      <c r="E33" s="16">
        <f>'BUDGET ECONOMICO DI GESTIONE RI'!E128</f>
        <v>185024</v>
      </c>
      <c r="F33" s="12"/>
      <c r="G33" s="16">
        <f>'BUDGET ECONOMICO DI GESTIONE RI'!E128</f>
        <v>185024</v>
      </c>
      <c r="H33" s="110"/>
    </row>
    <row r="34" spans="1:8" s="9" customFormat="1" ht="12.75">
      <c r="A34" s="53" t="s">
        <v>36</v>
      </c>
      <c r="B34" s="12"/>
      <c r="C34" s="14">
        <f>+B35+B36+B37+B38+B39</f>
        <v>94585</v>
      </c>
      <c r="D34" s="12"/>
      <c r="E34" s="16">
        <f>+D35+D36+D37+D38+D39</f>
        <v>51000</v>
      </c>
      <c r="F34" s="12"/>
      <c r="G34" s="16">
        <f>+F35+F36+F37+F38+F39</f>
        <v>51000</v>
      </c>
      <c r="H34" s="110"/>
    </row>
    <row r="35" spans="1:8" s="4" customFormat="1" ht="12.75">
      <c r="A35" s="51" t="s">
        <v>37</v>
      </c>
      <c r="B35" s="11">
        <f>'BUDGET ECONOMICO DI GESTIONE RI'!C133</f>
        <v>75607</v>
      </c>
      <c r="C35" s="23"/>
      <c r="D35" s="11">
        <f>'BUDGET ECONOMICO DI GESTIONE RI'!E133</f>
        <v>44000</v>
      </c>
      <c r="E35" s="30"/>
      <c r="F35" s="11">
        <f>'BUDGET ECONOMICO DI GESTIONE RI'!E133</f>
        <v>44000</v>
      </c>
      <c r="G35" s="30"/>
      <c r="H35" s="111"/>
    </row>
    <row r="36" spans="1:8" s="4" customFormat="1" ht="12.75">
      <c r="A36" s="51" t="s">
        <v>38</v>
      </c>
      <c r="B36" s="11">
        <f>'BUDGET ECONOMICO DI GESTIONE RI'!C137</f>
        <v>11438</v>
      </c>
      <c r="C36" s="23"/>
      <c r="D36" s="11">
        <f>'BUDGET ECONOMICO DI GESTIONE RI'!E137</f>
        <v>1200</v>
      </c>
      <c r="E36" s="30"/>
      <c r="F36" s="11">
        <f>'BUDGET ECONOMICO DI GESTIONE RI'!E137</f>
        <v>1200</v>
      </c>
      <c r="G36" s="30"/>
      <c r="H36" s="111"/>
    </row>
    <row r="37" spans="1:8" s="4" customFormat="1" ht="12.75">
      <c r="A37" s="51" t="s">
        <v>39</v>
      </c>
      <c r="B37" s="11">
        <f>'BUDGET ECONOMICO DI GESTIONE RI'!C139</f>
        <v>1740</v>
      </c>
      <c r="C37" s="23"/>
      <c r="D37" s="11">
        <f>'BUDGET ECONOMICO DI GESTIONE RI'!E139</f>
        <v>0</v>
      </c>
      <c r="E37" s="30"/>
      <c r="F37" s="11">
        <f>'BUDGET ECONOMICO DI GESTIONE RI'!E139</f>
        <v>0</v>
      </c>
      <c r="G37" s="30"/>
      <c r="H37" s="111"/>
    </row>
    <row r="38" spans="1:8" s="4" customFormat="1" ht="12.75">
      <c r="A38" s="51" t="s">
        <v>40</v>
      </c>
      <c r="B38" s="11">
        <f>'BUDGET ECONOMICO DI GESTIONE RI'!C141</f>
        <v>0</v>
      </c>
      <c r="C38" s="23"/>
      <c r="D38" s="11">
        <f>'BUDGET ECONOMICO DI GESTIONE RI'!E141</f>
        <v>0</v>
      </c>
      <c r="E38" s="30"/>
      <c r="F38" s="11">
        <f>'BUDGET ECONOMICO DI GESTIONE RI'!E141</f>
        <v>0</v>
      </c>
      <c r="G38" s="30"/>
      <c r="H38" s="111"/>
    </row>
    <row r="39" spans="1:8" s="4" customFormat="1" ht="12.75">
      <c r="A39" s="51" t="s">
        <v>41</v>
      </c>
      <c r="B39" s="11">
        <f>'BUDGET ECONOMICO DI GESTIONE RI'!C143</f>
        <v>5800</v>
      </c>
      <c r="C39" s="23"/>
      <c r="D39" s="11">
        <f>'BUDGET ECONOMICO DI GESTIONE RI'!E143</f>
        <v>5800</v>
      </c>
      <c r="E39" s="30"/>
      <c r="F39" s="11">
        <f>'BUDGET ECONOMICO DI GESTIONE RI'!E143</f>
        <v>5800</v>
      </c>
      <c r="G39" s="30"/>
      <c r="H39" s="111"/>
    </row>
    <row r="40" spans="1:8" s="9" customFormat="1" ht="12.75">
      <c r="A40" s="53" t="s">
        <v>5</v>
      </c>
      <c r="B40" s="12"/>
      <c r="C40" s="14">
        <f>+B41+B42+B43+B44</f>
        <v>57142</v>
      </c>
      <c r="D40" s="12"/>
      <c r="E40" s="16">
        <f>+D41+D42+D43+D44</f>
        <v>68437</v>
      </c>
      <c r="F40" s="12"/>
      <c r="G40" s="16">
        <f>+F41+F42+F43+F44</f>
        <v>68437</v>
      </c>
      <c r="H40" s="110"/>
    </row>
    <row r="41" spans="1:8" s="4" customFormat="1" ht="12.75">
      <c r="A41" s="51" t="s">
        <v>42</v>
      </c>
      <c r="B41" s="11">
        <f>'BUDGET ECONOMICO DI GESTIONE RI'!C147</f>
        <v>137</v>
      </c>
      <c r="C41" s="23"/>
      <c r="D41" s="11">
        <f>'BUDGET ECONOMICO DI GESTIONE RI'!E147</f>
        <v>137</v>
      </c>
      <c r="E41" s="30"/>
      <c r="F41" s="11">
        <f>'BUDGET ECONOMICO DI GESTIONE RI'!E147</f>
        <v>137</v>
      </c>
      <c r="G41" s="30"/>
      <c r="H41" s="111"/>
    </row>
    <row r="42" spans="1:8" s="4" customFormat="1" ht="12.75">
      <c r="A42" s="51" t="s">
        <v>43</v>
      </c>
      <c r="B42" s="11">
        <f>'BUDGET ECONOMICO DI GESTIONE RI'!C153</f>
        <v>57005</v>
      </c>
      <c r="C42" s="23"/>
      <c r="D42" s="11">
        <f>'BUDGET ECONOMICO DI GESTIONE RI'!E153</f>
        <v>68300</v>
      </c>
      <c r="E42" s="30"/>
      <c r="F42" s="11">
        <f>'BUDGET ECONOMICO DI GESTIONE RI'!E153</f>
        <v>68300</v>
      </c>
      <c r="G42" s="30"/>
      <c r="H42" s="111"/>
    </row>
    <row r="43" spans="1:8" s="4" customFormat="1" ht="12.75">
      <c r="A43" s="96" t="s">
        <v>44</v>
      </c>
      <c r="B43" s="11">
        <f>'BUDGET ECONOMICO DI GESTIONE RI'!C162</f>
        <v>0</v>
      </c>
      <c r="C43" s="97"/>
      <c r="D43" s="11">
        <f>'BUDGET ECONOMICO DI GESTIONE RI'!E162</f>
        <v>0</v>
      </c>
      <c r="E43" s="98"/>
      <c r="F43" s="11">
        <f>'BUDGET ECONOMICO DI GESTIONE RI'!E162</f>
        <v>0</v>
      </c>
      <c r="G43" s="98"/>
      <c r="H43" s="111"/>
    </row>
    <row r="44" spans="1:8" s="4" customFormat="1" ht="12.75">
      <c r="A44" s="51" t="s">
        <v>114</v>
      </c>
      <c r="B44" s="11">
        <f>'BUDGET ECONOMICO DI GESTIONE RI'!C174</f>
        <v>0</v>
      </c>
      <c r="C44" s="23"/>
      <c r="D44" s="11">
        <f>'BUDGET ECONOMICO DI GESTIONE RI'!E174</f>
        <v>0</v>
      </c>
      <c r="E44" s="30"/>
      <c r="F44" s="11">
        <f>'BUDGET ECONOMICO DI GESTIONE RI'!E174</f>
        <v>0</v>
      </c>
      <c r="G44" s="30"/>
      <c r="H44" s="111"/>
    </row>
    <row r="45" spans="1:8" s="9" customFormat="1" ht="12.75">
      <c r="A45" s="53" t="s">
        <v>121</v>
      </c>
      <c r="B45" s="12"/>
      <c r="C45" s="14">
        <f>'BUDGET ECONOMICO DI GESTIONE RI'!C178</f>
        <v>-2000</v>
      </c>
      <c r="D45" s="12"/>
      <c r="E45" s="16">
        <f>'BUDGET ECONOMICO DI GESTIONE RI'!E178</f>
        <v>-1500</v>
      </c>
      <c r="F45" s="12"/>
      <c r="G45" s="16">
        <f>'BUDGET ECONOMICO DI GESTIONE RI'!E178</f>
        <v>-1500</v>
      </c>
      <c r="H45" s="110"/>
    </row>
    <row r="46" spans="1:8" s="9" customFormat="1" ht="12.75">
      <c r="A46" s="53" t="s">
        <v>6</v>
      </c>
      <c r="B46" s="12"/>
      <c r="C46" s="14">
        <f>'BUDGET ECONOMICO DI GESTIONE RI'!C181</f>
        <v>0</v>
      </c>
      <c r="D46" s="12"/>
      <c r="E46" s="16">
        <f>'BUDGET ECONOMICO DI GESTIONE RI'!E181</f>
        <v>0</v>
      </c>
      <c r="F46" s="12"/>
      <c r="G46" s="16">
        <f>'BUDGET ECONOMICO DI GESTIONE RI'!E181</f>
        <v>0</v>
      </c>
      <c r="H46" s="110"/>
    </row>
    <row r="47" spans="1:8" s="9" customFormat="1" ht="12.75">
      <c r="A47" s="53" t="s">
        <v>7</v>
      </c>
      <c r="B47" s="12"/>
      <c r="C47" s="14">
        <f>'BUDGET ECONOMICO DI GESTIONE RI'!C183</f>
        <v>0</v>
      </c>
      <c r="D47" s="12"/>
      <c r="E47" s="16">
        <f>'BUDGET ECONOMICO DI GESTIONE RI'!E183</f>
        <v>0</v>
      </c>
      <c r="F47" s="12"/>
      <c r="G47" s="16">
        <f>'BUDGET ECONOMICO DI GESTIONE RI'!E183</f>
        <v>0</v>
      </c>
      <c r="H47" s="110"/>
    </row>
    <row r="48" spans="1:8" s="9" customFormat="1" ht="12.75">
      <c r="A48" s="53" t="s">
        <v>8</v>
      </c>
      <c r="B48" s="12"/>
      <c r="C48" s="14">
        <f>SUM(B49:B50)</f>
        <v>456270</v>
      </c>
      <c r="D48" s="12"/>
      <c r="E48" s="16">
        <f>SUM(D49:D50)</f>
        <v>451931</v>
      </c>
      <c r="F48" s="12"/>
      <c r="G48" s="16">
        <f>SUM(F49:F50)</f>
        <v>451931</v>
      </c>
      <c r="H48" s="110"/>
    </row>
    <row r="49" spans="1:8" s="4" customFormat="1" ht="12.75">
      <c r="A49" s="51" t="s">
        <v>115</v>
      </c>
      <c r="B49" s="11">
        <f>'BUDGET ECONOMICO DI GESTIONE RI'!C187</f>
        <v>0</v>
      </c>
      <c r="C49" s="23"/>
      <c r="D49" s="11">
        <f>'BUDGET ECONOMICO DI GESTIONE RI'!E187</f>
        <v>0</v>
      </c>
      <c r="E49" s="30"/>
      <c r="F49" s="11">
        <f>'BUDGET ECONOMICO DI GESTIONE RI'!E187</f>
        <v>0</v>
      </c>
      <c r="G49" s="30"/>
      <c r="H49" s="111"/>
    </row>
    <row r="50" spans="1:8" s="4" customFormat="1" ht="12.75">
      <c r="A50" s="51" t="s">
        <v>46</v>
      </c>
      <c r="B50" s="11">
        <f>'BUDGET ECONOMICO DI GESTIONE RI'!C189</f>
        <v>456270</v>
      </c>
      <c r="C50" s="23"/>
      <c r="D50" s="11">
        <f>'BUDGET ECONOMICO DI GESTIONE RI'!E189</f>
        <v>451931</v>
      </c>
      <c r="E50" s="30"/>
      <c r="F50" s="11">
        <f>'BUDGET ECONOMICO DI GESTIONE RI'!E189</f>
        <v>451931</v>
      </c>
      <c r="G50" s="30"/>
      <c r="H50" s="111"/>
    </row>
    <row r="51" spans="1:8" ht="12.75">
      <c r="A51" s="209"/>
      <c r="B51" s="210"/>
      <c r="C51" s="210">
        <f>+C27+C28+C33+C34+C40+C45+C46+C47+C48</f>
        <v>1495233</v>
      </c>
      <c r="D51" s="210"/>
      <c r="E51" s="211">
        <f>+E27+E28+E33+E34+E40+E45+E46+E47+E48</f>
        <v>1514272</v>
      </c>
      <c r="F51" s="92"/>
      <c r="G51" s="93">
        <f>+G27+G28+G33+G34+G40+G45+G46+G47+G48</f>
        <v>1514272</v>
      </c>
      <c r="H51" s="108"/>
    </row>
    <row r="52" spans="1:8" s="18" customFormat="1" ht="12.75">
      <c r="A52" s="54" t="s">
        <v>9</v>
      </c>
      <c r="B52" s="15"/>
      <c r="C52" s="15">
        <f>+C25-C51</f>
        <v>11187</v>
      </c>
      <c r="D52" s="15"/>
      <c r="E52" s="22">
        <f>+E25-E51</f>
        <v>438</v>
      </c>
      <c r="F52" s="15"/>
      <c r="G52" s="22">
        <f>+G25-G51</f>
        <v>438</v>
      </c>
      <c r="H52" s="112"/>
    </row>
    <row r="53" spans="1:8" s="6" customFormat="1" ht="12.75">
      <c r="A53" s="53" t="s">
        <v>10</v>
      </c>
      <c r="B53" s="13"/>
      <c r="C53" s="13"/>
      <c r="D53" s="13"/>
      <c r="E53" s="21"/>
      <c r="F53" s="13"/>
      <c r="G53" s="21"/>
      <c r="H53" s="109"/>
    </row>
    <row r="54" spans="1:8" s="9" customFormat="1" ht="12.75">
      <c r="A54" s="53" t="s">
        <v>47</v>
      </c>
      <c r="B54" s="12"/>
      <c r="C54" s="14">
        <f>'BUDGET ECONOMICO DI GESTIONE RI'!C211</f>
        <v>0</v>
      </c>
      <c r="D54" s="12"/>
      <c r="E54" s="16">
        <f>'BUDGET ECONOMICO DI GESTIONE RI'!E211</f>
        <v>299649</v>
      </c>
      <c r="F54" s="12"/>
      <c r="G54" s="16">
        <f>'BUDGET ECONOMICO DI GESTIONE RI'!E211</f>
        <v>299649</v>
      </c>
      <c r="H54" s="110"/>
    </row>
    <row r="55" spans="1:8" s="9" customFormat="1" ht="12.75">
      <c r="A55" s="53" t="s">
        <v>11</v>
      </c>
      <c r="B55" s="12"/>
      <c r="C55" s="28">
        <f>+B56+B57+B58+B59</f>
        <v>26100</v>
      </c>
      <c r="D55" s="12"/>
      <c r="E55" s="33">
        <f>+D56+D57+D58+D59</f>
        <v>26100</v>
      </c>
      <c r="F55" s="12"/>
      <c r="G55" s="33">
        <f>+F56+F57+F58+F59</f>
        <v>26100</v>
      </c>
      <c r="H55" s="110"/>
    </row>
    <row r="56" spans="1:8" s="4" customFormat="1" ht="12.75">
      <c r="A56" s="51" t="s">
        <v>116</v>
      </c>
      <c r="B56" s="11">
        <f>'BUDGET ECONOMICO DI GESTIONE RI'!C215</f>
        <v>9000</v>
      </c>
      <c r="C56" s="23"/>
      <c r="D56" s="11">
        <f>'BUDGET ECONOMICO DI GESTIONE RI'!E215</f>
        <v>9000</v>
      </c>
      <c r="E56" s="30"/>
      <c r="F56" s="11">
        <f>'BUDGET ECONOMICO DI GESTIONE RI'!E215</f>
        <v>9000</v>
      </c>
      <c r="G56" s="30"/>
      <c r="H56" s="111"/>
    </row>
    <row r="57" spans="1:8" s="4" customFormat="1" ht="12.75">
      <c r="A57" s="51" t="s">
        <v>48</v>
      </c>
      <c r="B57" s="11">
        <f>'BUDGET ECONOMICO DI GESTIONE RI'!C218</f>
        <v>0</v>
      </c>
      <c r="C57" s="23"/>
      <c r="D57" s="11">
        <f>'BUDGET ECONOMICO DI GESTIONE RI'!E218</f>
        <v>0</v>
      </c>
      <c r="E57" s="30"/>
      <c r="F57" s="11">
        <f>'BUDGET ECONOMICO DI GESTIONE RI'!E218</f>
        <v>0</v>
      </c>
      <c r="G57" s="30"/>
      <c r="H57" s="111"/>
    </row>
    <row r="58" spans="1:8" s="4" customFormat="1" ht="12.75">
      <c r="A58" s="51" t="s">
        <v>49</v>
      </c>
      <c r="B58" s="11">
        <f>'BUDGET ECONOMICO DI GESTIONE RI'!C220</f>
        <v>0</v>
      </c>
      <c r="C58" s="23"/>
      <c r="D58" s="11">
        <f>'BUDGET ECONOMICO DI GESTIONE RI'!E220</f>
        <v>0</v>
      </c>
      <c r="E58" s="30"/>
      <c r="F58" s="11">
        <f>'BUDGET ECONOMICO DI GESTIONE RI'!E220</f>
        <v>0</v>
      </c>
      <c r="G58" s="30"/>
      <c r="H58" s="111"/>
    </row>
    <row r="59" spans="1:8" s="4" customFormat="1" ht="12.75">
      <c r="A59" s="96" t="s">
        <v>123</v>
      </c>
      <c r="B59" s="11">
        <f>'BUDGET ECONOMICO DI GESTIONE RI'!C223</f>
        <v>17100</v>
      </c>
      <c r="C59" s="97"/>
      <c r="D59" s="11">
        <f>'BUDGET ECONOMICO DI GESTIONE RI'!E223</f>
        <v>17100</v>
      </c>
      <c r="E59" s="98"/>
      <c r="F59" s="11">
        <f>'BUDGET ECONOMICO DI GESTIONE RI'!E223</f>
        <v>17100</v>
      </c>
      <c r="G59" s="98"/>
      <c r="H59" s="111"/>
    </row>
    <row r="60" spans="1:8" s="9" customFormat="1" ht="12.75">
      <c r="A60" s="53" t="s">
        <v>12</v>
      </c>
      <c r="B60" s="12"/>
      <c r="C60" s="14">
        <f>+B61+B62+B63</f>
        <v>400</v>
      </c>
      <c r="D60" s="12"/>
      <c r="E60" s="16">
        <f>+D61+D62+D63</f>
        <v>730</v>
      </c>
      <c r="F60" s="12"/>
      <c r="G60" s="16">
        <f>+F61+F62+F63</f>
        <v>730</v>
      </c>
      <c r="H60" s="110"/>
    </row>
    <row r="61" spans="1:8" s="4" customFormat="1" ht="12.75">
      <c r="A61" s="51" t="s">
        <v>50</v>
      </c>
      <c r="B61" s="11">
        <f>'BUDGET ECONOMICO DI GESTIONE RI'!C233</f>
        <v>200</v>
      </c>
      <c r="C61" s="29"/>
      <c r="D61" s="11">
        <f>'BUDGET ECONOMICO DI GESTIONE RI'!E233</f>
        <v>200</v>
      </c>
      <c r="E61" s="3"/>
      <c r="F61" s="11">
        <f>'BUDGET ECONOMICO DI GESTIONE RI'!E233</f>
        <v>200</v>
      </c>
      <c r="G61" s="3"/>
      <c r="H61" s="111"/>
    </row>
    <row r="62" spans="1:8" s="4" customFormat="1" ht="12.75">
      <c r="A62" s="51" t="s">
        <v>51</v>
      </c>
      <c r="B62" s="11">
        <f>'BUDGET ECONOMICO DI GESTIONE RI'!C236</f>
        <v>0</v>
      </c>
      <c r="C62" s="29"/>
      <c r="D62" s="11">
        <f>'BUDGET ECONOMICO DI GESTIONE RI'!E236</f>
        <v>0</v>
      </c>
      <c r="E62" s="3"/>
      <c r="F62" s="11">
        <f>'BUDGET ECONOMICO DI GESTIONE RI'!E236</f>
        <v>0</v>
      </c>
      <c r="G62" s="3"/>
      <c r="H62" s="111"/>
    </row>
    <row r="63" spans="1:8" s="4" customFormat="1" ht="12.75">
      <c r="A63" s="51" t="s">
        <v>52</v>
      </c>
      <c r="B63" s="11">
        <f>'BUDGET ECONOMICO DI GESTIONE RI'!C237</f>
        <v>200</v>
      </c>
      <c r="C63" s="29"/>
      <c r="D63" s="11">
        <f>'BUDGET ECONOMICO DI GESTIONE RI'!E237</f>
        <v>530</v>
      </c>
      <c r="E63" s="3"/>
      <c r="F63" s="11">
        <f>'BUDGET ECONOMICO DI GESTIONE RI'!E237</f>
        <v>530</v>
      </c>
      <c r="G63" s="3"/>
      <c r="H63" s="111"/>
    </row>
    <row r="64" spans="1:8" s="9" customFormat="1" ht="12.75">
      <c r="A64" s="53" t="s">
        <v>131</v>
      </c>
      <c r="B64" s="12"/>
      <c r="C64" s="14">
        <f>'BUDGET ECONOMICO DI GESTIONE RI'!C244</f>
        <v>0</v>
      </c>
      <c r="D64" s="12"/>
      <c r="E64" s="16">
        <f>'BUDGET ECONOMICO DI GESTIONE RI'!E244</f>
        <v>0</v>
      </c>
      <c r="F64" s="12"/>
      <c r="G64" s="16">
        <f>'BUDGET ECONOMICO DI GESTIONE RI'!E244</f>
        <v>0</v>
      </c>
      <c r="H64" s="110"/>
    </row>
    <row r="65" spans="1:8" ht="12.75">
      <c r="A65" s="55"/>
      <c r="B65" s="210"/>
      <c r="C65" s="210">
        <f>+C54+C55-C60+C64</f>
        <v>25700</v>
      </c>
      <c r="D65" s="210"/>
      <c r="E65" s="211">
        <f>+E54+E55-E60+E64</f>
        <v>325019</v>
      </c>
      <c r="F65" s="92"/>
      <c r="G65" s="93">
        <f>+G54+G55-G60+G64</f>
        <v>325019</v>
      </c>
      <c r="H65" s="108"/>
    </row>
    <row r="66" spans="1:8" s="6" customFormat="1" ht="12.75">
      <c r="A66" s="53" t="s">
        <v>13</v>
      </c>
      <c r="B66" s="13"/>
      <c r="C66" s="13"/>
      <c r="D66" s="13"/>
      <c r="E66" s="21"/>
      <c r="F66" s="13"/>
      <c r="G66" s="21"/>
      <c r="H66" s="109"/>
    </row>
    <row r="67" spans="1:8" s="9" customFormat="1" ht="12.75">
      <c r="A67" s="53" t="s">
        <v>14</v>
      </c>
      <c r="B67" s="12"/>
      <c r="C67" s="14">
        <f>+B68+B69+B70</f>
        <v>0</v>
      </c>
      <c r="D67" s="12"/>
      <c r="E67" s="16">
        <f>+D68+D69+D70</f>
        <v>0</v>
      </c>
      <c r="F67" s="12"/>
      <c r="G67" s="16">
        <f>+F68+F69+F70</f>
        <v>0</v>
      </c>
      <c r="H67" s="110"/>
    </row>
    <row r="68" spans="1:8" s="26" customFormat="1" ht="12.75">
      <c r="A68" s="51" t="s">
        <v>53</v>
      </c>
      <c r="B68" s="11">
        <f>'BUDGET ECONOMICO DI GESTIONE RI'!C250</f>
        <v>0</v>
      </c>
      <c r="C68" s="23"/>
      <c r="D68" s="11">
        <f>'BUDGET ECONOMICO DI GESTIONE RI'!E250</f>
        <v>0</v>
      </c>
      <c r="E68" s="30"/>
      <c r="F68" s="11">
        <f>'BUDGET ECONOMICO DI GESTIONE RI'!E250</f>
        <v>0</v>
      </c>
      <c r="G68" s="30"/>
      <c r="H68" s="113"/>
    </row>
    <row r="69" spans="1:8" s="26" customFormat="1" ht="12.75">
      <c r="A69" s="51" t="s">
        <v>54</v>
      </c>
      <c r="B69" s="11">
        <f>'BUDGET ECONOMICO DI GESTIONE RI'!C253</f>
        <v>0</v>
      </c>
      <c r="C69" s="23"/>
      <c r="D69" s="11">
        <f>'BUDGET ECONOMICO DI GESTIONE RI'!E253</f>
        <v>0</v>
      </c>
      <c r="E69" s="30"/>
      <c r="F69" s="11">
        <f>'BUDGET ECONOMICO DI GESTIONE RI'!E253</f>
        <v>0</v>
      </c>
      <c r="G69" s="30"/>
      <c r="H69" s="113"/>
    </row>
    <row r="70" spans="1:8" s="26" customFormat="1" ht="12.75">
      <c r="A70" s="51" t="s">
        <v>117</v>
      </c>
      <c r="B70" s="11">
        <f>'BUDGET ECONOMICO DI GESTIONE RI'!C255</f>
        <v>0</v>
      </c>
      <c r="C70" s="23"/>
      <c r="D70" s="11">
        <f>'BUDGET ECONOMICO DI GESTIONE RI'!E255</f>
        <v>0</v>
      </c>
      <c r="E70" s="30"/>
      <c r="F70" s="11">
        <f>'BUDGET ECONOMICO DI GESTIONE RI'!E255</f>
        <v>0</v>
      </c>
      <c r="G70" s="30"/>
      <c r="H70" s="113"/>
    </row>
    <row r="71" spans="1:8" s="9" customFormat="1" ht="12.75">
      <c r="A71" s="53" t="s">
        <v>15</v>
      </c>
      <c r="B71" s="12"/>
      <c r="C71" s="14">
        <f>+B72+B73+B74</f>
        <v>0</v>
      </c>
      <c r="D71" s="12"/>
      <c r="E71" s="16">
        <f>+D72+D73+D74</f>
        <v>0</v>
      </c>
      <c r="F71" s="12"/>
      <c r="G71" s="16">
        <f>+F72+F73+F74</f>
        <v>0</v>
      </c>
      <c r="H71" s="110"/>
    </row>
    <row r="72" spans="1:8" s="26" customFormat="1" ht="12.75">
      <c r="A72" s="51" t="s">
        <v>53</v>
      </c>
      <c r="B72" s="11">
        <f>'BUDGET ECONOMICO DI GESTIONE RI'!C258</f>
        <v>0</v>
      </c>
      <c r="C72" s="23"/>
      <c r="D72" s="11">
        <f>'BUDGET ECONOMICO DI GESTIONE RI'!E258</f>
        <v>0</v>
      </c>
      <c r="E72" s="30"/>
      <c r="F72" s="11">
        <f>'BUDGET ECONOMICO DI GESTIONE RI'!E258</f>
        <v>0</v>
      </c>
      <c r="G72" s="30"/>
      <c r="H72" s="113"/>
    </row>
    <row r="73" spans="1:8" s="26" customFormat="1" ht="12.75">
      <c r="A73" s="51" t="s">
        <v>54</v>
      </c>
      <c r="B73" s="11">
        <f>'BUDGET ECONOMICO DI GESTIONE RI'!C260</f>
        <v>0</v>
      </c>
      <c r="C73" s="23"/>
      <c r="D73" s="11">
        <f>'BUDGET ECONOMICO DI GESTIONE RI'!E260</f>
        <v>0</v>
      </c>
      <c r="E73" s="30"/>
      <c r="F73" s="11">
        <f>'BUDGET ECONOMICO DI GESTIONE RI'!E260</f>
        <v>0</v>
      </c>
      <c r="G73" s="30"/>
      <c r="H73" s="113"/>
    </row>
    <row r="74" spans="1:8" s="26" customFormat="1" ht="12.75">
      <c r="A74" s="51" t="s">
        <v>117</v>
      </c>
      <c r="B74" s="11">
        <f>'BUDGET ECONOMICO DI GESTIONE RI'!C262</f>
        <v>0</v>
      </c>
      <c r="D74" s="11">
        <f>'BUDGET ECONOMICO DI GESTIONE RI'!E262</f>
        <v>0</v>
      </c>
      <c r="E74" s="32"/>
      <c r="F74" s="11">
        <f>'BUDGET ECONOMICO DI GESTIONE RI'!E262</f>
        <v>0</v>
      </c>
      <c r="G74" s="32"/>
      <c r="H74" s="113"/>
    </row>
    <row r="75" spans="1:8" ht="12.75">
      <c r="A75" s="55"/>
      <c r="B75" s="210"/>
      <c r="C75" s="210">
        <f>+C67-C71</f>
        <v>0</v>
      </c>
      <c r="D75" s="210"/>
      <c r="E75" s="211">
        <f>+E67-E71</f>
        <v>0</v>
      </c>
      <c r="F75" s="92"/>
      <c r="G75" s="93">
        <f>+G67-G71</f>
        <v>0</v>
      </c>
      <c r="H75" s="108"/>
    </row>
    <row r="76" spans="1:8" s="6" customFormat="1" ht="12.75">
      <c r="A76" s="53" t="s">
        <v>16</v>
      </c>
      <c r="B76" s="13"/>
      <c r="C76" s="13"/>
      <c r="D76" s="13"/>
      <c r="E76" s="21"/>
      <c r="F76" s="13"/>
      <c r="G76" s="21"/>
      <c r="H76" s="109"/>
    </row>
    <row r="77" spans="1:8" s="9" customFormat="1" ht="12.75">
      <c r="A77" s="53" t="s">
        <v>119</v>
      </c>
      <c r="B77" s="12"/>
      <c r="C77" s="14">
        <f>'BUDGET ECONOMICO DI GESTIONE RI'!C266</f>
        <v>0</v>
      </c>
      <c r="D77" s="12"/>
      <c r="E77" s="16">
        <f>'BUDGET ECONOMICO DI GESTIONE RI'!E266</f>
        <v>0</v>
      </c>
      <c r="F77" s="12"/>
      <c r="G77" s="16">
        <f>'BUDGET ECONOMICO DI GESTIONE RI'!E266</f>
        <v>0</v>
      </c>
      <c r="H77" s="110"/>
    </row>
    <row r="78" spans="1:8" s="9" customFormat="1" ht="12.75">
      <c r="A78" s="53" t="s">
        <v>127</v>
      </c>
      <c r="B78" s="12"/>
      <c r="C78" s="14">
        <f>'BUDGET ECONOMICO DI GESTIONE RI'!C271</f>
        <v>0</v>
      </c>
      <c r="D78" s="12"/>
      <c r="E78" s="16">
        <f>'BUDGET ECONOMICO DI GESTIONE RI'!E271</f>
        <v>0</v>
      </c>
      <c r="F78" s="12"/>
      <c r="G78" s="16">
        <f>'BUDGET ECONOMICO DI GESTIONE RI'!E271</f>
        <v>0</v>
      </c>
      <c r="H78" s="110"/>
    </row>
    <row r="79" spans="1:8" ht="12.75">
      <c r="A79" s="55"/>
      <c r="B79" s="210"/>
      <c r="C79" s="210">
        <f>+C77-C78</f>
        <v>0</v>
      </c>
      <c r="D79" s="210"/>
      <c r="E79" s="211">
        <f>+E77-E78</f>
        <v>0</v>
      </c>
      <c r="F79" s="92"/>
      <c r="G79" s="93">
        <f>+G77-G78</f>
        <v>0</v>
      </c>
      <c r="H79" s="108"/>
    </row>
    <row r="80" spans="1:8" s="18" customFormat="1" ht="12.75">
      <c r="A80" s="54" t="s">
        <v>31</v>
      </c>
      <c r="B80" s="15"/>
      <c r="C80" s="15">
        <f>+C52+C65+C75+C79</f>
        <v>36887</v>
      </c>
      <c r="D80" s="15"/>
      <c r="E80" s="22">
        <f>+E52+E65+E75+E79</f>
        <v>325457</v>
      </c>
      <c r="F80" s="15"/>
      <c r="G80" s="22">
        <f>+G52+G65+G75+G79</f>
        <v>325457</v>
      </c>
      <c r="H80" s="112"/>
    </row>
    <row r="81" spans="1:8" s="9" customFormat="1" ht="12.75">
      <c r="A81" s="53" t="s">
        <v>128</v>
      </c>
      <c r="B81" s="12"/>
      <c r="C81" s="11">
        <f>'BUDGET ECONOMICO DI GESTIONE RI'!C281</f>
        <v>36887</v>
      </c>
      <c r="D81" s="12"/>
      <c r="E81" s="16">
        <f>'BUDGET ECONOMICO DI GESTIONE RI'!E281</f>
        <v>126100</v>
      </c>
      <c r="F81" s="12"/>
      <c r="G81" s="16">
        <f>'BUDGET ECONOMICO DI GESTIONE RI'!E281</f>
        <v>126100</v>
      </c>
      <c r="H81" s="110"/>
    </row>
    <row r="82" spans="1:8" ht="12.75">
      <c r="A82" s="55"/>
      <c r="B82" s="210"/>
      <c r="C82" s="210">
        <f>+C80-C81</f>
        <v>0</v>
      </c>
      <c r="D82" s="210"/>
      <c r="E82" s="211">
        <f>+E80-E81</f>
        <v>199357</v>
      </c>
      <c r="F82" s="92"/>
      <c r="G82" s="93">
        <f>+G80-G81</f>
        <v>199357</v>
      </c>
      <c r="H82" s="108"/>
    </row>
    <row r="84" spans="6:7" ht="12.75">
      <c r="F84" s="2"/>
      <c r="G84" s="2"/>
    </row>
  </sheetData>
  <sheetProtection/>
  <mergeCells count="3">
    <mergeCell ref="B1:C1"/>
    <mergeCell ref="F1:G1"/>
    <mergeCell ref="D1:E1"/>
  </mergeCells>
  <printOptions horizontalCentered="1"/>
  <pageMargins left="0.07874015748031496" right="0.07874015748031496" top="0.7480314960629921" bottom="0.7480314960629921" header="0.31496062992125984" footer="0.31496062992125984"/>
  <pageSetup fitToHeight="0" horizontalDpi="600" verticalDpi="600" orientation="landscape" paperSize="9" scale="90" r:id="rId1"/>
  <headerFooter>
    <oddHeader>&amp;LAllegato 1&amp;CAUTOMOBILE CLUB UDINE
BUDGET ECONOMICO RICLASSIFICATO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55">
      <selection activeCell="B86" sqref="B86"/>
    </sheetView>
  </sheetViews>
  <sheetFormatPr defaultColWidth="9.140625" defaultRowHeight="12.75"/>
  <cols>
    <col min="1" max="1" width="93.421875" style="1" customWidth="1"/>
    <col min="2" max="7" width="12.7109375" style="1" customWidth="1"/>
    <col min="8" max="16384" width="9.140625" style="1" customWidth="1"/>
  </cols>
  <sheetData>
    <row r="1" spans="1:7" ht="12.75">
      <c r="A1" s="48"/>
      <c r="B1" s="186" t="s">
        <v>133</v>
      </c>
      <c r="C1" s="187"/>
      <c r="D1" s="186" t="s">
        <v>530</v>
      </c>
      <c r="E1" s="187"/>
      <c r="F1" s="186" t="s">
        <v>540</v>
      </c>
      <c r="G1" s="187"/>
    </row>
    <row r="2" spans="1:7" ht="12.75">
      <c r="A2" s="49"/>
      <c r="B2" s="94" t="s">
        <v>107</v>
      </c>
      <c r="C2" s="95" t="s">
        <v>55</v>
      </c>
      <c r="D2" s="94" t="s">
        <v>107</v>
      </c>
      <c r="E2" s="95" t="s">
        <v>55</v>
      </c>
      <c r="F2" s="94" t="s">
        <v>107</v>
      </c>
      <c r="G2" s="95" t="s">
        <v>55</v>
      </c>
    </row>
    <row r="3" spans="1:7" s="6" customFormat="1" ht="12.75">
      <c r="A3" s="50" t="s">
        <v>0</v>
      </c>
      <c r="B3" s="5"/>
      <c r="C3" s="5"/>
      <c r="D3" s="5"/>
      <c r="E3" s="5"/>
      <c r="F3" s="5"/>
      <c r="G3" s="19"/>
    </row>
    <row r="4" spans="1:7" s="9" customFormat="1" ht="12.75">
      <c r="A4" s="50" t="s">
        <v>108</v>
      </c>
      <c r="B4" s="7"/>
      <c r="C4" s="10">
        <f>'ALL. 1  BUDGET ECONOMICO RICL.'!C4</f>
        <v>1097400</v>
      </c>
      <c r="D4" s="7"/>
      <c r="E4" s="8">
        <f>+D5+D6+D11+D16+D17+D18</f>
        <v>1098520</v>
      </c>
      <c r="F4" s="7"/>
      <c r="G4" s="20">
        <f>+F5+F6+F11+F16+F17+F18</f>
        <v>1108520</v>
      </c>
    </row>
    <row r="5" spans="1:7" s="4" customFormat="1" ht="12.75">
      <c r="A5" s="51" t="s">
        <v>124</v>
      </c>
      <c r="B5" s="11">
        <f>'ALL. 1  BUDGET ECONOMICO RICL.'!B5</f>
        <v>0</v>
      </c>
      <c r="C5" s="23"/>
      <c r="D5" s="11">
        <v>0</v>
      </c>
      <c r="E5" s="23"/>
      <c r="F5" s="11">
        <v>0</v>
      </c>
      <c r="G5" s="30"/>
    </row>
    <row r="6" spans="1:7" s="4" customFormat="1" ht="12.75">
      <c r="A6" s="51" t="s">
        <v>17</v>
      </c>
      <c r="B6" s="11">
        <f>'ALL. 1  BUDGET ECONOMICO RICL.'!B6</f>
        <v>0</v>
      </c>
      <c r="C6" s="23"/>
      <c r="D6" s="11">
        <f>SUM(D7:D10)</f>
        <v>0</v>
      </c>
      <c r="E6" s="23"/>
      <c r="F6" s="11">
        <f>SUM(F7:F10)</f>
        <v>0</v>
      </c>
      <c r="G6" s="30"/>
    </row>
    <row r="7" spans="1:7" s="4" customFormat="1" ht="12.75">
      <c r="A7" s="52" t="s">
        <v>19</v>
      </c>
      <c r="B7" s="24">
        <f>'ALL. 1  BUDGET ECONOMICO RICL.'!B7</f>
        <v>0</v>
      </c>
      <c r="C7" s="25"/>
      <c r="D7" s="24">
        <v>0</v>
      </c>
      <c r="E7" s="25"/>
      <c r="F7" s="24">
        <v>0</v>
      </c>
      <c r="G7" s="31"/>
    </row>
    <row r="8" spans="1:7" s="4" customFormat="1" ht="12.75">
      <c r="A8" s="52" t="s">
        <v>20</v>
      </c>
      <c r="B8" s="24">
        <f>'ALL. 1  BUDGET ECONOMICO RICL.'!B8</f>
        <v>0</v>
      </c>
      <c r="C8" s="25"/>
      <c r="D8" s="24">
        <v>0</v>
      </c>
      <c r="E8" s="25"/>
      <c r="F8" s="24">
        <v>0</v>
      </c>
      <c r="G8" s="31"/>
    </row>
    <row r="9" spans="1:7" s="4" customFormat="1" ht="12.75">
      <c r="A9" s="52" t="s">
        <v>21</v>
      </c>
      <c r="B9" s="24">
        <f>'ALL. 1  BUDGET ECONOMICO RICL.'!B9</f>
        <v>0</v>
      </c>
      <c r="C9" s="25"/>
      <c r="D9" s="24">
        <v>0</v>
      </c>
      <c r="E9" s="25"/>
      <c r="F9" s="24">
        <v>0</v>
      </c>
      <c r="G9" s="31"/>
    </row>
    <row r="10" spans="1:7" s="4" customFormat="1" ht="12.75">
      <c r="A10" s="52" t="s">
        <v>22</v>
      </c>
      <c r="B10" s="24">
        <f>'ALL. 1  BUDGET ECONOMICO RICL.'!B10</f>
        <v>0</v>
      </c>
      <c r="C10" s="25"/>
      <c r="D10" s="24">
        <v>0</v>
      </c>
      <c r="E10" s="25"/>
      <c r="F10" s="24">
        <v>0</v>
      </c>
      <c r="G10" s="31"/>
    </row>
    <row r="11" spans="1:7" s="4" customFormat="1" ht="12.75">
      <c r="A11" s="51" t="s">
        <v>109</v>
      </c>
      <c r="B11" s="11">
        <f>'ALL. 1  BUDGET ECONOMICO RICL.'!B11</f>
        <v>0</v>
      </c>
      <c r="C11" s="26"/>
      <c r="D11" s="11">
        <f>SUM(D12:D15)</f>
        <v>0</v>
      </c>
      <c r="E11" s="26"/>
      <c r="F11" s="11">
        <f>SUM(F12:F15)</f>
        <v>0</v>
      </c>
      <c r="G11" s="32"/>
    </row>
    <row r="12" spans="1:7" s="4" customFormat="1" ht="12.75">
      <c r="A12" s="52" t="s">
        <v>23</v>
      </c>
      <c r="B12" s="24">
        <f>'ALL. 1  BUDGET ECONOMICO RICL.'!B12</f>
        <v>0</v>
      </c>
      <c r="C12" s="25"/>
      <c r="D12" s="24">
        <v>0</v>
      </c>
      <c r="E12" s="25"/>
      <c r="F12" s="24">
        <v>0</v>
      </c>
      <c r="G12" s="31"/>
    </row>
    <row r="13" spans="1:7" s="4" customFormat="1" ht="12.75">
      <c r="A13" s="52" t="s">
        <v>125</v>
      </c>
      <c r="B13" s="24">
        <f>'ALL. 1  BUDGET ECONOMICO RICL.'!B13</f>
        <v>0</v>
      </c>
      <c r="C13" s="25"/>
      <c r="D13" s="24">
        <v>0</v>
      </c>
      <c r="E13" s="25"/>
      <c r="F13" s="24">
        <v>0</v>
      </c>
      <c r="G13" s="31"/>
    </row>
    <row r="14" spans="1:7" s="4" customFormat="1" ht="12.75">
      <c r="A14" s="52" t="s">
        <v>25</v>
      </c>
      <c r="B14" s="24">
        <f>'ALL. 1  BUDGET ECONOMICO RICL.'!B14</f>
        <v>0</v>
      </c>
      <c r="C14" s="25"/>
      <c r="D14" s="24">
        <v>0</v>
      </c>
      <c r="E14" s="25"/>
      <c r="F14" s="24">
        <v>0</v>
      </c>
      <c r="G14" s="31"/>
    </row>
    <row r="15" spans="1:7" s="4" customFormat="1" ht="12.75">
      <c r="A15" s="52" t="s">
        <v>26</v>
      </c>
      <c r="B15" s="24">
        <f>'ALL. 1  BUDGET ECONOMICO RICL.'!B15</f>
        <v>0</v>
      </c>
      <c r="C15" s="25"/>
      <c r="D15" s="24">
        <v>0</v>
      </c>
      <c r="E15" s="25"/>
      <c r="F15" s="24">
        <v>0</v>
      </c>
      <c r="G15" s="31"/>
    </row>
    <row r="16" spans="1:7" s="4" customFormat="1" ht="12.75">
      <c r="A16" s="51" t="s">
        <v>27</v>
      </c>
      <c r="B16" s="11">
        <f>'ALL. 1  BUDGET ECONOMICO RICL.'!B16</f>
        <v>940000</v>
      </c>
      <c r="C16" s="26"/>
      <c r="D16" s="11">
        <v>940000</v>
      </c>
      <c r="E16" s="26"/>
      <c r="F16" s="11">
        <v>950000</v>
      </c>
      <c r="G16" s="32"/>
    </row>
    <row r="17" spans="1:7" s="4" customFormat="1" ht="12.75">
      <c r="A17" s="51" t="s">
        <v>28</v>
      </c>
      <c r="B17" s="11">
        <f>'ALL. 1  BUDGET ECONOMICO RICL.'!B17</f>
        <v>0</v>
      </c>
      <c r="C17" s="23"/>
      <c r="D17" s="11">
        <v>0</v>
      </c>
      <c r="E17" s="23"/>
      <c r="F17" s="11">
        <v>0</v>
      </c>
      <c r="G17" s="30"/>
    </row>
    <row r="18" spans="1:7" s="4" customFormat="1" ht="12.75">
      <c r="A18" s="51" t="s">
        <v>110</v>
      </c>
      <c r="B18" s="11">
        <f>'ALL. 1  BUDGET ECONOMICO RICL.'!B18</f>
        <v>157400</v>
      </c>
      <c r="C18" s="23"/>
      <c r="D18" s="11">
        <v>158520</v>
      </c>
      <c r="E18" s="23"/>
      <c r="F18" s="11">
        <v>158520</v>
      </c>
      <c r="G18" s="30"/>
    </row>
    <row r="19" spans="1:7" s="9" customFormat="1" ht="12.75">
      <c r="A19" s="50" t="s">
        <v>1</v>
      </c>
      <c r="B19" s="12"/>
      <c r="C19" s="10">
        <f>'ALL. 1  BUDGET ECONOMICO RICL.'!C19</f>
        <v>0</v>
      </c>
      <c r="D19" s="12"/>
      <c r="E19" s="8">
        <f>+D19</f>
        <v>0</v>
      </c>
      <c r="F19" s="12"/>
      <c r="G19" s="20">
        <f>+F19</f>
        <v>0</v>
      </c>
    </row>
    <row r="20" spans="1:7" s="9" customFormat="1" ht="12.75">
      <c r="A20" s="50" t="s">
        <v>2</v>
      </c>
      <c r="B20" s="12"/>
      <c r="C20" s="10">
        <f>'ALL. 1  BUDGET ECONOMICO RICL.'!C20</f>
        <v>0</v>
      </c>
      <c r="D20" s="12"/>
      <c r="E20" s="8">
        <f>+D20</f>
        <v>0</v>
      </c>
      <c r="F20" s="12"/>
      <c r="G20" s="20">
        <f>+F20</f>
        <v>0</v>
      </c>
    </row>
    <row r="21" spans="1:7" s="9" customFormat="1" ht="12.75">
      <c r="A21" s="50" t="s">
        <v>111</v>
      </c>
      <c r="B21" s="12"/>
      <c r="C21" s="10">
        <f>'ALL. 1  BUDGET ECONOMICO RICL.'!C21</f>
        <v>0</v>
      </c>
      <c r="D21" s="12"/>
      <c r="E21" s="8">
        <f>+D21</f>
        <v>0</v>
      </c>
      <c r="F21" s="12"/>
      <c r="G21" s="20">
        <f>+F21</f>
        <v>0</v>
      </c>
    </row>
    <row r="22" spans="1:7" s="9" customFormat="1" ht="12.75">
      <c r="A22" s="50" t="s">
        <v>3</v>
      </c>
      <c r="B22" s="7"/>
      <c r="C22" s="10">
        <f>'ALL. 1  BUDGET ECONOMICO RICL.'!C22</f>
        <v>409020</v>
      </c>
      <c r="D22" s="7"/>
      <c r="E22" s="8">
        <f>SUM(D23+D24)</f>
        <v>413110</v>
      </c>
      <c r="F22" s="7"/>
      <c r="G22" s="8">
        <f>SUM(F23+F24)</f>
        <v>415000</v>
      </c>
    </row>
    <row r="23" spans="1:7" s="4" customFormat="1" ht="12.75">
      <c r="A23" s="51" t="s">
        <v>29</v>
      </c>
      <c r="B23" s="11">
        <f>'ALL. 1  BUDGET ECONOMICO RICL.'!B23</f>
        <v>0</v>
      </c>
      <c r="C23" s="23"/>
      <c r="D23" s="11">
        <v>0</v>
      </c>
      <c r="E23" s="23"/>
      <c r="F23" s="11">
        <v>0</v>
      </c>
      <c r="G23" s="30"/>
    </row>
    <row r="24" spans="1:7" s="4" customFormat="1" ht="12.75">
      <c r="A24" s="51" t="s">
        <v>30</v>
      </c>
      <c r="B24" s="11">
        <f>'ALL. 1  BUDGET ECONOMICO RICL.'!B24</f>
        <v>409020</v>
      </c>
      <c r="C24" s="23"/>
      <c r="D24" s="11">
        <v>413110</v>
      </c>
      <c r="E24" s="23"/>
      <c r="F24" s="11">
        <v>415000</v>
      </c>
      <c r="G24" s="30"/>
    </row>
    <row r="25" spans="1:7" ht="12.75">
      <c r="A25" s="209"/>
      <c r="B25" s="210"/>
      <c r="C25" s="210">
        <f>+C4+C19+C20+C21+C22</f>
        <v>1506420</v>
      </c>
      <c r="D25" s="210"/>
      <c r="E25" s="210">
        <f>+E4+E19+E20+E21+E22</f>
        <v>1511630</v>
      </c>
      <c r="F25" s="210"/>
      <c r="G25" s="211">
        <f>+G4+G19+G20+G21+G22</f>
        <v>1523520</v>
      </c>
    </row>
    <row r="26" spans="1:7" s="6" customFormat="1" ht="12.75">
      <c r="A26" s="53" t="s">
        <v>4</v>
      </c>
      <c r="B26" s="13"/>
      <c r="C26" s="13"/>
      <c r="D26" s="13"/>
      <c r="E26" s="13"/>
      <c r="F26" s="13"/>
      <c r="G26" s="21"/>
    </row>
    <row r="27" spans="1:7" s="9" customFormat="1" ht="12.75">
      <c r="A27" s="53" t="s">
        <v>129</v>
      </c>
      <c r="B27" s="12"/>
      <c r="C27" s="10">
        <f>'ALL. 1  BUDGET ECONOMICO RICL.'!C27</f>
        <v>12800</v>
      </c>
      <c r="D27" s="12"/>
      <c r="E27" s="14">
        <v>12950</v>
      </c>
      <c r="F27" s="12"/>
      <c r="G27" s="16">
        <v>13160</v>
      </c>
    </row>
    <row r="28" spans="1:7" s="9" customFormat="1" ht="12.75">
      <c r="A28" s="53" t="s">
        <v>33</v>
      </c>
      <c r="B28" s="12"/>
      <c r="C28" s="10">
        <f>'ALL. 1  BUDGET ECONOMICO RICL.'!C28</f>
        <v>690436</v>
      </c>
      <c r="D28" s="12"/>
      <c r="E28" s="14">
        <f>SUM(D29:D32)</f>
        <v>683505</v>
      </c>
      <c r="F28" s="12"/>
      <c r="G28" s="16">
        <f>SUM(F29:F32)</f>
        <v>685783</v>
      </c>
    </row>
    <row r="29" spans="1:7" s="4" customFormat="1" ht="12.75">
      <c r="A29" s="51" t="s">
        <v>34</v>
      </c>
      <c r="B29" s="11">
        <f>'ALL. 1  BUDGET ECONOMICO RICL.'!B29</f>
        <v>34200</v>
      </c>
      <c r="C29" s="23"/>
      <c r="D29" s="11">
        <v>34200</v>
      </c>
      <c r="E29" s="23"/>
      <c r="F29" s="11">
        <v>34882</v>
      </c>
      <c r="G29" s="30"/>
    </row>
    <row r="30" spans="1:7" s="4" customFormat="1" ht="12.75">
      <c r="A30" s="51" t="s">
        <v>35</v>
      </c>
      <c r="B30" s="11">
        <f>'ALL. 1  BUDGET ECONOMICO RICL.'!B30</f>
        <v>621378</v>
      </c>
      <c r="C30" s="23"/>
      <c r="D30" s="11">
        <v>627315</v>
      </c>
      <c r="E30" s="23"/>
      <c r="F30" s="11">
        <v>628741</v>
      </c>
      <c r="G30" s="30"/>
    </row>
    <row r="31" spans="1:7" s="4" customFormat="1" ht="12.75">
      <c r="A31" s="51" t="s">
        <v>112</v>
      </c>
      <c r="B31" s="11">
        <f>'ALL. 1  BUDGET ECONOMICO RICL.'!B31</f>
        <v>13400</v>
      </c>
      <c r="C31" s="23"/>
      <c r="D31" s="11">
        <v>13530</v>
      </c>
      <c r="E31" s="23"/>
      <c r="F31" s="11">
        <v>13700</v>
      </c>
      <c r="G31" s="30"/>
    </row>
    <row r="32" spans="1:7" s="4" customFormat="1" ht="12.75">
      <c r="A32" s="51" t="s">
        <v>126</v>
      </c>
      <c r="B32" s="11">
        <f>'ALL. 1  BUDGET ECONOMICO RICL.'!B32</f>
        <v>21458</v>
      </c>
      <c r="C32" s="23"/>
      <c r="D32" s="11">
        <v>8460</v>
      </c>
      <c r="E32" s="23"/>
      <c r="F32" s="11">
        <v>8460</v>
      </c>
      <c r="G32" s="30"/>
    </row>
    <row r="33" spans="1:7" s="9" customFormat="1" ht="12.75">
      <c r="A33" s="53" t="s">
        <v>130</v>
      </c>
      <c r="B33" s="12"/>
      <c r="C33" s="10">
        <f>'ALL. 1  BUDGET ECONOMICO RICL.'!C33</f>
        <v>186000</v>
      </c>
      <c r="D33" s="12"/>
      <c r="E33" s="14">
        <v>187153</v>
      </c>
      <c r="F33" s="12"/>
      <c r="G33" s="16">
        <v>191500</v>
      </c>
    </row>
    <row r="34" spans="1:7" s="9" customFormat="1" ht="12.75">
      <c r="A34" s="100" t="s">
        <v>36</v>
      </c>
      <c r="B34" s="12"/>
      <c r="C34" s="10">
        <f>'ALL. 1  BUDGET ECONOMICO RICL.'!C34</f>
        <v>94585</v>
      </c>
      <c r="D34" s="12"/>
      <c r="E34" s="14">
        <f>SUM(D35:D39)</f>
        <v>94585</v>
      </c>
      <c r="F34" s="12"/>
      <c r="G34" s="16">
        <f>SUM(F35:F39)</f>
        <v>94585</v>
      </c>
    </row>
    <row r="35" spans="1:7" s="4" customFormat="1" ht="12.75">
      <c r="A35" s="101" t="s">
        <v>37</v>
      </c>
      <c r="B35" s="11">
        <f>'ALL. 1  BUDGET ECONOMICO RICL.'!B35</f>
        <v>75607</v>
      </c>
      <c r="C35" s="23"/>
      <c r="D35" s="11">
        <v>75607</v>
      </c>
      <c r="E35" s="23"/>
      <c r="F35" s="11">
        <v>75607</v>
      </c>
      <c r="G35" s="30"/>
    </row>
    <row r="36" spans="1:7" s="4" customFormat="1" ht="12.75">
      <c r="A36" s="101" t="s">
        <v>38</v>
      </c>
      <c r="B36" s="11">
        <f>'ALL. 1  BUDGET ECONOMICO RICL.'!B36</f>
        <v>11438</v>
      </c>
      <c r="C36" s="23"/>
      <c r="D36" s="11">
        <v>11438</v>
      </c>
      <c r="E36" s="23"/>
      <c r="F36" s="11">
        <v>11438</v>
      </c>
      <c r="G36" s="30"/>
    </row>
    <row r="37" spans="1:7" s="4" customFormat="1" ht="12.75">
      <c r="A37" s="101" t="s">
        <v>39</v>
      </c>
      <c r="B37" s="11">
        <f>'ALL. 1  BUDGET ECONOMICO RICL.'!B37</f>
        <v>1740</v>
      </c>
      <c r="C37" s="23"/>
      <c r="D37" s="11">
        <v>1740</v>
      </c>
      <c r="E37" s="23"/>
      <c r="F37" s="11">
        <v>1740</v>
      </c>
      <c r="G37" s="30"/>
    </row>
    <row r="38" spans="1:7" s="4" customFormat="1" ht="12.75">
      <c r="A38" s="101" t="s">
        <v>40</v>
      </c>
      <c r="B38" s="11">
        <f>'ALL. 1  BUDGET ECONOMICO RICL.'!B38</f>
        <v>0</v>
      </c>
      <c r="C38" s="23"/>
      <c r="D38" s="11">
        <v>0</v>
      </c>
      <c r="E38" s="23"/>
      <c r="F38" s="11">
        <v>0</v>
      </c>
      <c r="G38" s="30"/>
    </row>
    <row r="39" spans="1:7" s="4" customFormat="1" ht="12.75">
      <c r="A39" s="101" t="s">
        <v>41</v>
      </c>
      <c r="B39" s="11">
        <f>'ALL. 1  BUDGET ECONOMICO RICL.'!B39</f>
        <v>5800</v>
      </c>
      <c r="C39" s="23"/>
      <c r="D39" s="11">
        <v>5800</v>
      </c>
      <c r="E39" s="23"/>
      <c r="F39" s="11">
        <v>5800</v>
      </c>
      <c r="G39" s="30"/>
    </row>
    <row r="40" spans="1:7" s="9" customFormat="1" ht="12.75">
      <c r="A40" s="53" t="s">
        <v>5</v>
      </c>
      <c r="B40" s="12"/>
      <c r="C40" s="10">
        <f>'ALL. 1  BUDGET ECONOMICO RICL.'!C40</f>
        <v>57142</v>
      </c>
      <c r="D40" s="12"/>
      <c r="E40" s="14">
        <f>+D41+D42+D43+D44</f>
        <v>57737</v>
      </c>
      <c r="F40" s="12"/>
      <c r="G40" s="16">
        <f>+F41+F42+F43+F44</f>
        <v>58312</v>
      </c>
    </row>
    <row r="41" spans="1:7" s="4" customFormat="1" ht="12.75">
      <c r="A41" s="51" t="s">
        <v>42</v>
      </c>
      <c r="B41" s="11">
        <f>'ALL. 1  BUDGET ECONOMICO RICL.'!B41</f>
        <v>137</v>
      </c>
      <c r="C41" s="23"/>
      <c r="D41" s="11">
        <v>137</v>
      </c>
      <c r="E41" s="23"/>
      <c r="F41" s="11">
        <v>137</v>
      </c>
      <c r="G41" s="30"/>
    </row>
    <row r="42" spans="1:7" s="4" customFormat="1" ht="12.75">
      <c r="A42" s="51" t="s">
        <v>43</v>
      </c>
      <c r="B42" s="11">
        <f>'ALL. 1  BUDGET ECONOMICO RICL.'!B42</f>
        <v>57005</v>
      </c>
      <c r="C42" s="23"/>
      <c r="D42" s="11">
        <v>57600</v>
      </c>
      <c r="E42" s="23"/>
      <c r="F42" s="11">
        <v>58175</v>
      </c>
      <c r="G42" s="30"/>
    </row>
    <row r="43" spans="1:7" s="4" customFormat="1" ht="12.75">
      <c r="A43" s="51" t="s">
        <v>44</v>
      </c>
      <c r="B43" s="11">
        <f>'ALL. 1  BUDGET ECONOMICO RICL.'!B43</f>
        <v>0</v>
      </c>
      <c r="C43" s="23"/>
      <c r="D43" s="11">
        <v>0</v>
      </c>
      <c r="E43" s="23"/>
      <c r="F43" s="11">
        <v>0</v>
      </c>
      <c r="G43" s="30"/>
    </row>
    <row r="44" spans="1:7" s="4" customFormat="1" ht="12.75">
      <c r="A44" s="51" t="s">
        <v>114</v>
      </c>
      <c r="B44" s="11">
        <f>'ALL. 1  BUDGET ECONOMICO RICL.'!B44</f>
        <v>0</v>
      </c>
      <c r="C44" s="23"/>
      <c r="D44" s="27">
        <v>0</v>
      </c>
      <c r="E44" s="23"/>
      <c r="F44" s="27">
        <v>0</v>
      </c>
      <c r="G44" s="30"/>
    </row>
    <row r="45" spans="1:7" s="9" customFormat="1" ht="12.75">
      <c r="A45" s="53" t="s">
        <v>121</v>
      </c>
      <c r="B45" s="12"/>
      <c r="C45" s="10">
        <f>'ALL. 1  BUDGET ECONOMICO RICL.'!C45</f>
        <v>-2000</v>
      </c>
      <c r="D45" s="12"/>
      <c r="E45" s="14">
        <v>-1200</v>
      </c>
      <c r="F45" s="12"/>
      <c r="G45" s="16">
        <v>-1800</v>
      </c>
    </row>
    <row r="46" spans="1:7" s="9" customFormat="1" ht="12.75">
      <c r="A46" s="99" t="s">
        <v>6</v>
      </c>
      <c r="B46" s="14"/>
      <c r="C46" s="10">
        <f>'ALL. 1  BUDGET ECONOMICO RICL.'!C46</f>
        <v>0</v>
      </c>
      <c r="D46" s="14"/>
      <c r="E46" s="14">
        <f>+D46</f>
        <v>0</v>
      </c>
      <c r="F46" s="14"/>
      <c r="G46" s="16">
        <f>+F46</f>
        <v>0</v>
      </c>
    </row>
    <row r="47" spans="1:7" s="9" customFormat="1" ht="12.75">
      <c r="A47" s="53" t="s">
        <v>7</v>
      </c>
      <c r="B47" s="12"/>
      <c r="C47" s="10">
        <f>'ALL. 1  BUDGET ECONOMICO RICL.'!C47</f>
        <v>0</v>
      </c>
      <c r="D47" s="12"/>
      <c r="E47" s="14">
        <f>+D47</f>
        <v>0</v>
      </c>
      <c r="F47" s="12"/>
      <c r="G47" s="16">
        <f>+F47</f>
        <v>0</v>
      </c>
    </row>
    <row r="48" spans="1:7" s="9" customFormat="1" ht="12.75">
      <c r="A48" s="53" t="s">
        <v>8</v>
      </c>
      <c r="B48" s="12"/>
      <c r="C48" s="10">
        <f>'ALL. 1  BUDGET ECONOMICO RICL.'!C48</f>
        <v>456270</v>
      </c>
      <c r="D48" s="12"/>
      <c r="E48" s="14">
        <f>SUM(D49:D50)</f>
        <v>458000</v>
      </c>
      <c r="F48" s="12"/>
      <c r="G48" s="16">
        <f>SUM(F49:F50)</f>
        <v>460580</v>
      </c>
    </row>
    <row r="49" spans="1:7" s="4" customFormat="1" ht="12.75">
      <c r="A49" s="51" t="s">
        <v>115</v>
      </c>
      <c r="B49" s="11">
        <f>'ALL. 1  BUDGET ECONOMICO RICL.'!B49</f>
        <v>0</v>
      </c>
      <c r="C49" s="23"/>
      <c r="D49" s="11">
        <v>0</v>
      </c>
      <c r="E49" s="23"/>
      <c r="F49" s="11">
        <v>0</v>
      </c>
      <c r="G49" s="30"/>
    </row>
    <row r="50" spans="1:7" s="4" customFormat="1" ht="12.75">
      <c r="A50" s="51" t="s">
        <v>46</v>
      </c>
      <c r="B50" s="11">
        <f>'ALL. 1  BUDGET ECONOMICO RICL.'!B50</f>
        <v>456270</v>
      </c>
      <c r="C50" s="23"/>
      <c r="D50" s="11">
        <v>458000</v>
      </c>
      <c r="E50" s="23"/>
      <c r="F50" s="11">
        <v>460580</v>
      </c>
      <c r="G50" s="30"/>
    </row>
    <row r="51" spans="1:7" ht="12.75">
      <c r="A51" s="209"/>
      <c r="B51" s="210"/>
      <c r="C51" s="210">
        <f>+C27+C28+C33+C34+C40+C45+C46+C47+C48</f>
        <v>1495233</v>
      </c>
      <c r="D51" s="210"/>
      <c r="E51" s="210">
        <f>+E27+E28+E33+E34+E40+E45+E46+E47+E48</f>
        <v>1492730</v>
      </c>
      <c r="F51" s="210"/>
      <c r="G51" s="211">
        <f>+G27+G28+G33+G34+G40+G45+G46+G47+G48</f>
        <v>1502120</v>
      </c>
    </row>
    <row r="52" spans="1:8" s="18" customFormat="1" ht="12.75">
      <c r="A52" s="54" t="s">
        <v>9</v>
      </c>
      <c r="B52" s="15"/>
      <c r="C52" s="15">
        <f>+C25-C51</f>
        <v>11187</v>
      </c>
      <c r="D52" s="15"/>
      <c r="E52" s="15">
        <f>+E25-E51</f>
        <v>18900</v>
      </c>
      <c r="F52" s="15"/>
      <c r="G52" s="22">
        <f>+G25-G51</f>
        <v>21400</v>
      </c>
      <c r="H52" s="17"/>
    </row>
    <row r="53" spans="1:7" s="6" customFormat="1" ht="12.75">
      <c r="A53" s="53" t="s">
        <v>10</v>
      </c>
      <c r="B53" s="13"/>
      <c r="C53" s="13"/>
      <c r="D53" s="13"/>
      <c r="E53" s="13"/>
      <c r="F53" s="13"/>
      <c r="G53" s="21"/>
    </row>
    <row r="54" spans="1:7" s="9" customFormat="1" ht="12.75">
      <c r="A54" s="53" t="s">
        <v>47</v>
      </c>
      <c r="B54" s="12"/>
      <c r="C54" s="10">
        <f>'ALL. 1  BUDGET ECONOMICO RICL.'!C54</f>
        <v>0</v>
      </c>
      <c r="D54" s="12"/>
      <c r="E54" s="14">
        <f>+D54</f>
        <v>0</v>
      </c>
      <c r="F54" s="12"/>
      <c r="G54" s="16">
        <f>+F54</f>
        <v>0</v>
      </c>
    </row>
    <row r="55" spans="1:7" s="9" customFormat="1" ht="12.75">
      <c r="A55" s="53" t="s">
        <v>11</v>
      </c>
      <c r="B55" s="12"/>
      <c r="C55" s="10">
        <f>'ALL. 1  BUDGET ECONOMICO RICL.'!C55</f>
        <v>26100</v>
      </c>
      <c r="D55" s="12"/>
      <c r="E55" s="33">
        <f>+D56+D57+D58+D59</f>
        <v>26100</v>
      </c>
      <c r="F55" s="12"/>
      <c r="G55" s="33">
        <f>+F56+F57+F58+F59</f>
        <v>26100</v>
      </c>
    </row>
    <row r="56" spans="1:7" s="4" customFormat="1" ht="12.75">
      <c r="A56" s="51" t="s">
        <v>116</v>
      </c>
      <c r="B56" s="11">
        <f>'ALL. 1  BUDGET ECONOMICO RICL.'!B56</f>
        <v>9000</v>
      </c>
      <c r="C56" s="23"/>
      <c r="D56" s="11">
        <v>9000</v>
      </c>
      <c r="E56" s="23"/>
      <c r="F56" s="11">
        <v>9000</v>
      </c>
      <c r="G56" s="30"/>
    </row>
    <row r="57" spans="1:7" s="4" customFormat="1" ht="12.75">
      <c r="A57" s="51" t="s">
        <v>48</v>
      </c>
      <c r="B57" s="11">
        <f>'ALL. 1  BUDGET ECONOMICO RICL.'!B57</f>
        <v>0</v>
      </c>
      <c r="C57" s="23"/>
      <c r="D57" s="11">
        <v>0</v>
      </c>
      <c r="E57" s="23"/>
      <c r="F57" s="11">
        <v>0</v>
      </c>
      <c r="G57" s="30"/>
    </row>
    <row r="58" spans="1:7" s="4" customFormat="1" ht="12.75">
      <c r="A58" s="51" t="s">
        <v>49</v>
      </c>
      <c r="B58" s="11">
        <f>'ALL. 1  BUDGET ECONOMICO RICL.'!B58</f>
        <v>0</v>
      </c>
      <c r="C58" s="23"/>
      <c r="D58" s="11">
        <v>0</v>
      </c>
      <c r="E58" s="23"/>
      <c r="F58" s="11">
        <v>0</v>
      </c>
      <c r="G58" s="30"/>
    </row>
    <row r="59" spans="1:7" s="4" customFormat="1" ht="12.75">
      <c r="A59" s="51" t="s">
        <v>123</v>
      </c>
      <c r="B59" s="11">
        <f>'ALL. 1  BUDGET ECONOMICO RICL.'!B59</f>
        <v>17100</v>
      </c>
      <c r="C59" s="23"/>
      <c r="D59" s="11">
        <v>17100</v>
      </c>
      <c r="E59" s="23"/>
      <c r="F59" s="11">
        <v>17100</v>
      </c>
      <c r="G59" s="30"/>
    </row>
    <row r="60" spans="1:7" s="9" customFormat="1" ht="12.75">
      <c r="A60" s="53" t="s">
        <v>12</v>
      </c>
      <c r="B60" s="12"/>
      <c r="C60" s="10">
        <f>'ALL. 1  BUDGET ECONOMICO RICL.'!C60</f>
        <v>400</v>
      </c>
      <c r="D60" s="12"/>
      <c r="E60" s="14">
        <f>+D61+D62+D63</f>
        <v>400</v>
      </c>
      <c r="F60" s="12"/>
      <c r="G60" s="16">
        <f>+F61+F62+F63</f>
        <v>400</v>
      </c>
    </row>
    <row r="61" spans="1:7" s="4" customFormat="1" ht="12.75">
      <c r="A61" s="51" t="s">
        <v>50</v>
      </c>
      <c r="B61" s="11">
        <f>'ALL. 1  BUDGET ECONOMICO RICL.'!B61</f>
        <v>200</v>
      </c>
      <c r="C61" s="29"/>
      <c r="D61" s="11">
        <v>200</v>
      </c>
      <c r="E61" s="29"/>
      <c r="F61" s="11">
        <v>200</v>
      </c>
      <c r="G61" s="3"/>
    </row>
    <row r="62" spans="1:7" s="4" customFormat="1" ht="12.75">
      <c r="A62" s="51" t="s">
        <v>51</v>
      </c>
      <c r="B62" s="11">
        <f>'ALL. 1  BUDGET ECONOMICO RICL.'!B62</f>
        <v>0</v>
      </c>
      <c r="C62" s="29"/>
      <c r="D62" s="11">
        <v>0</v>
      </c>
      <c r="E62" s="29"/>
      <c r="F62" s="11">
        <v>0</v>
      </c>
      <c r="G62" s="3"/>
    </row>
    <row r="63" spans="1:7" s="4" customFormat="1" ht="12.75">
      <c r="A63" s="51" t="s">
        <v>52</v>
      </c>
      <c r="B63" s="11">
        <f>'ALL. 1  BUDGET ECONOMICO RICL.'!B63</f>
        <v>200</v>
      </c>
      <c r="C63" s="29"/>
      <c r="D63" s="27">
        <v>200</v>
      </c>
      <c r="E63" s="29"/>
      <c r="F63" s="27">
        <v>200</v>
      </c>
      <c r="G63" s="3"/>
    </row>
    <row r="64" spans="1:7" s="9" customFormat="1" ht="12.75">
      <c r="A64" s="53" t="s">
        <v>131</v>
      </c>
      <c r="B64" s="12"/>
      <c r="C64" s="10">
        <f>'ALL. 1  BUDGET ECONOMICO RICL.'!C64</f>
        <v>0</v>
      </c>
      <c r="D64" s="12"/>
      <c r="E64" s="14">
        <v>0</v>
      </c>
      <c r="F64" s="12"/>
      <c r="G64" s="16">
        <v>0</v>
      </c>
    </row>
    <row r="65" spans="1:7" ht="12.75">
      <c r="A65" s="55"/>
      <c r="B65" s="210"/>
      <c r="C65" s="210">
        <f>+C54+C55-C60+C64</f>
        <v>25700</v>
      </c>
      <c r="D65" s="210"/>
      <c r="E65" s="210">
        <f>+E54+E55-E60+E64</f>
        <v>25700</v>
      </c>
      <c r="F65" s="210"/>
      <c r="G65" s="211">
        <f>+G54+G55-G60+G64</f>
        <v>25700</v>
      </c>
    </row>
    <row r="66" spans="1:7" s="6" customFormat="1" ht="12.75">
      <c r="A66" s="53" t="s">
        <v>13</v>
      </c>
      <c r="B66" s="13"/>
      <c r="C66" s="13"/>
      <c r="D66" s="13"/>
      <c r="E66" s="13"/>
      <c r="F66" s="13"/>
      <c r="G66" s="21"/>
    </row>
    <row r="67" spans="1:7" s="9" customFormat="1" ht="12.75">
      <c r="A67" s="53" t="s">
        <v>14</v>
      </c>
      <c r="B67" s="12"/>
      <c r="C67" s="10">
        <f>'ALL. 1  BUDGET ECONOMICO RICL.'!C67</f>
        <v>0</v>
      </c>
      <c r="D67" s="12"/>
      <c r="E67" s="14">
        <f>+D68+D69+D70</f>
        <v>0</v>
      </c>
      <c r="F67" s="12"/>
      <c r="G67" s="16">
        <f>+F68+F69+F70</f>
        <v>0</v>
      </c>
    </row>
    <row r="68" spans="1:7" s="26" customFormat="1" ht="12.75">
      <c r="A68" s="51" t="s">
        <v>53</v>
      </c>
      <c r="B68" s="11">
        <f>'ALL. 1  BUDGET ECONOMICO RICL.'!B68</f>
        <v>0</v>
      </c>
      <c r="C68" s="23"/>
      <c r="D68" s="11">
        <v>0</v>
      </c>
      <c r="E68" s="23"/>
      <c r="F68" s="11">
        <v>0</v>
      </c>
      <c r="G68" s="30"/>
    </row>
    <row r="69" spans="1:7" s="26" customFormat="1" ht="12.75">
      <c r="A69" s="51" t="s">
        <v>54</v>
      </c>
      <c r="B69" s="11">
        <f>'ALL. 1  BUDGET ECONOMICO RICL.'!B69</f>
        <v>0</v>
      </c>
      <c r="C69" s="23"/>
      <c r="D69" s="11">
        <v>0</v>
      </c>
      <c r="E69" s="23"/>
      <c r="F69" s="11">
        <v>0</v>
      </c>
      <c r="G69" s="30"/>
    </row>
    <row r="70" spans="1:7" s="26" customFormat="1" ht="12.75">
      <c r="A70" s="51" t="s">
        <v>117</v>
      </c>
      <c r="B70" s="11">
        <f>'ALL. 1  BUDGET ECONOMICO RICL.'!B70</f>
        <v>0</v>
      </c>
      <c r="C70" s="23"/>
      <c r="D70" s="11">
        <v>0</v>
      </c>
      <c r="E70" s="23"/>
      <c r="F70" s="11">
        <v>0</v>
      </c>
      <c r="G70" s="30"/>
    </row>
    <row r="71" spans="1:7" s="9" customFormat="1" ht="12.75">
      <c r="A71" s="53" t="s">
        <v>15</v>
      </c>
      <c r="B71" s="12"/>
      <c r="C71" s="10">
        <f>'ALL. 1  BUDGET ECONOMICO RICL.'!C71</f>
        <v>0</v>
      </c>
      <c r="D71" s="12"/>
      <c r="E71" s="14">
        <f>+D72+D73+D74</f>
        <v>0</v>
      </c>
      <c r="F71" s="12"/>
      <c r="G71" s="16">
        <f>+F72+F73+F74</f>
        <v>0</v>
      </c>
    </row>
    <row r="72" spans="1:7" s="26" customFormat="1" ht="12.75">
      <c r="A72" s="51" t="s">
        <v>53</v>
      </c>
      <c r="B72" s="11">
        <f>'ALL. 1  BUDGET ECONOMICO RICL.'!B72</f>
        <v>0</v>
      </c>
      <c r="C72" s="23"/>
      <c r="D72" s="11">
        <v>0</v>
      </c>
      <c r="E72" s="23"/>
      <c r="F72" s="11">
        <v>0</v>
      </c>
      <c r="G72" s="30"/>
    </row>
    <row r="73" spans="1:7" s="26" customFormat="1" ht="12.75">
      <c r="A73" s="51" t="s">
        <v>54</v>
      </c>
      <c r="B73" s="11">
        <f>'ALL. 1  BUDGET ECONOMICO RICL.'!B73</f>
        <v>0</v>
      </c>
      <c r="C73" s="23"/>
      <c r="D73" s="11">
        <v>0</v>
      </c>
      <c r="E73" s="23"/>
      <c r="F73" s="11">
        <v>0</v>
      </c>
      <c r="G73" s="30"/>
    </row>
    <row r="74" spans="1:7" s="26" customFormat="1" ht="12.75">
      <c r="A74" s="51" t="s">
        <v>117</v>
      </c>
      <c r="B74" s="11">
        <f>'ALL. 1  BUDGET ECONOMICO RICL.'!B74</f>
        <v>0</v>
      </c>
      <c r="D74" s="11">
        <v>0</v>
      </c>
      <c r="F74" s="11">
        <v>0</v>
      </c>
      <c r="G74" s="32"/>
    </row>
    <row r="75" spans="1:7" ht="12.75">
      <c r="A75" s="55"/>
      <c r="B75" s="210"/>
      <c r="C75" s="210">
        <f>+C67-C71</f>
        <v>0</v>
      </c>
      <c r="D75" s="210"/>
      <c r="E75" s="210">
        <f>+E67-E71</f>
        <v>0</v>
      </c>
      <c r="F75" s="210"/>
      <c r="G75" s="211">
        <f>+G67-G71</f>
        <v>0</v>
      </c>
    </row>
    <row r="76" spans="1:7" s="6" customFormat="1" ht="12.75">
      <c r="A76" s="53" t="s">
        <v>16</v>
      </c>
      <c r="B76" s="13"/>
      <c r="C76" s="13"/>
      <c r="D76" s="13"/>
      <c r="E76" s="13"/>
      <c r="F76" s="13"/>
      <c r="G76" s="21"/>
    </row>
    <row r="77" spans="1:7" s="9" customFormat="1" ht="12.75">
      <c r="A77" s="53" t="s">
        <v>119</v>
      </c>
      <c r="B77" s="12"/>
      <c r="C77" s="10">
        <f>'ALL. 1  BUDGET ECONOMICO RICL.'!C77</f>
        <v>0</v>
      </c>
      <c r="D77" s="12"/>
      <c r="E77" s="14">
        <f>+D77</f>
        <v>0</v>
      </c>
      <c r="F77" s="12"/>
      <c r="G77" s="16">
        <f>+F77</f>
        <v>0</v>
      </c>
    </row>
    <row r="78" spans="1:7" s="9" customFormat="1" ht="12.75">
      <c r="A78" s="53" t="s">
        <v>127</v>
      </c>
      <c r="B78" s="12"/>
      <c r="C78" s="10">
        <f>'ALL. 1  BUDGET ECONOMICO RICL.'!C78</f>
        <v>0</v>
      </c>
      <c r="D78" s="12"/>
      <c r="E78" s="14">
        <f>+D78</f>
        <v>0</v>
      </c>
      <c r="F78" s="12"/>
      <c r="G78" s="16">
        <f>+F78</f>
        <v>0</v>
      </c>
    </row>
    <row r="79" spans="1:7" ht="12.75">
      <c r="A79" s="55"/>
      <c r="B79" s="210"/>
      <c r="C79" s="210">
        <f>+C77-C78</f>
        <v>0</v>
      </c>
      <c r="D79" s="210"/>
      <c r="E79" s="210">
        <f>+E77-E78</f>
        <v>0</v>
      </c>
      <c r="F79" s="210"/>
      <c r="G79" s="211">
        <f>+G77-G78</f>
        <v>0</v>
      </c>
    </row>
    <row r="80" spans="1:8" s="18" customFormat="1" ht="12.75">
      <c r="A80" s="102" t="s">
        <v>31</v>
      </c>
      <c r="B80" s="15"/>
      <c r="C80" s="15">
        <f>+C52+C65+C75+C79</f>
        <v>36887</v>
      </c>
      <c r="D80" s="15"/>
      <c r="E80" s="15">
        <f>+E52+E65+E75+E79</f>
        <v>44600</v>
      </c>
      <c r="F80" s="15"/>
      <c r="G80" s="22">
        <f>+G52+G65+G75+G79</f>
        <v>47100</v>
      </c>
      <c r="H80" s="17"/>
    </row>
    <row r="81" spans="1:7" s="9" customFormat="1" ht="12.75">
      <c r="A81" s="100" t="s">
        <v>128</v>
      </c>
      <c r="B81" s="12"/>
      <c r="C81" s="10">
        <f>'ALL. 1  BUDGET ECONOMICO RICL.'!C81</f>
        <v>36887</v>
      </c>
      <c r="D81" s="12"/>
      <c r="E81" s="14">
        <v>44600</v>
      </c>
      <c r="F81" s="12"/>
      <c r="G81" s="16">
        <v>47100</v>
      </c>
    </row>
    <row r="82" spans="1:7" ht="12.75">
      <c r="A82" s="103"/>
      <c r="B82" s="210"/>
      <c r="C82" s="210">
        <f>+C80-C81</f>
        <v>0</v>
      </c>
      <c r="D82" s="210"/>
      <c r="E82" s="210">
        <f>+E80-E81</f>
        <v>0</v>
      </c>
      <c r="F82" s="210"/>
      <c r="G82" s="211">
        <f>+G80-G81</f>
        <v>0</v>
      </c>
    </row>
    <row r="84" spans="4:5" ht="12.75">
      <c r="D84" s="2"/>
      <c r="E84" s="2"/>
    </row>
  </sheetData>
  <sheetProtection/>
  <mergeCells count="3">
    <mergeCell ref="B1:C1"/>
    <mergeCell ref="D1:E1"/>
    <mergeCell ref="F1:G1"/>
  </mergeCells>
  <printOptions horizontalCentered="1"/>
  <pageMargins left="0.11811023622047245" right="0.11811023622047245" top="0.7480314960629921" bottom="0.7480314960629921" header="0.31496062992125984" footer="0.31496062992125984"/>
  <pageSetup fitToHeight="0" horizontalDpi="600" verticalDpi="600" orientation="landscape" paperSize="9" scale="85" r:id="rId1"/>
  <headerFooter>
    <oddHeader>&amp;LAllegato 2&amp;CAUTOMOBILE CLUB UDINE      BUDGET ECONOMICO PLURIENNALE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4"/>
  <sheetViews>
    <sheetView zoomScalePageLayoutView="0" workbookViewId="0" topLeftCell="A265">
      <selection activeCell="A292" sqref="A292"/>
    </sheetView>
  </sheetViews>
  <sheetFormatPr defaultColWidth="5.57421875" defaultRowHeight="12.75"/>
  <cols>
    <col min="1" max="1" width="70.7109375" style="58" customWidth="1"/>
    <col min="2" max="5" width="12.7109375" style="58" customWidth="1"/>
    <col min="6" max="16384" width="5.57421875" style="58" customWidth="1"/>
  </cols>
  <sheetData>
    <row r="1" spans="1:5" ht="15.75">
      <c r="A1" s="57"/>
      <c r="B1" s="188" t="s">
        <v>133</v>
      </c>
      <c r="C1" s="189"/>
      <c r="D1" s="188" t="s">
        <v>132</v>
      </c>
      <c r="E1" s="189"/>
    </row>
    <row r="2" spans="1:5" ht="15.75">
      <c r="A2" s="59"/>
      <c r="B2" s="60" t="s">
        <v>107</v>
      </c>
      <c r="C2" s="61" t="s">
        <v>55</v>
      </c>
      <c r="D2" s="62" t="s">
        <v>107</v>
      </c>
      <c r="E2" s="61" t="s">
        <v>55</v>
      </c>
    </row>
    <row r="3" spans="1:5" s="66" customFormat="1" ht="15.75">
      <c r="A3" s="63"/>
      <c r="B3" s="64"/>
      <c r="C3" s="64"/>
      <c r="D3" s="64"/>
      <c r="E3" s="65"/>
    </row>
    <row r="4" spans="1:5" ht="15.75">
      <c r="A4" s="63" t="s">
        <v>0</v>
      </c>
      <c r="B4" s="67"/>
      <c r="C4" s="67"/>
      <c r="D4" s="67"/>
      <c r="E4" s="68"/>
    </row>
    <row r="5" spans="1:5" s="66" customFormat="1" ht="15.75">
      <c r="A5" s="63" t="s">
        <v>108</v>
      </c>
      <c r="B5" s="69"/>
      <c r="C5" s="70">
        <f>+C6+C10+C16+C23+C24+C25</f>
        <v>1097400</v>
      </c>
      <c r="D5" s="69"/>
      <c r="E5" s="71">
        <f>+E6+E10+E16+E23+E24+E25</f>
        <v>1110600</v>
      </c>
    </row>
    <row r="6" spans="1:5" s="66" customFormat="1" ht="15.75">
      <c r="A6" s="63" t="s">
        <v>18</v>
      </c>
      <c r="B6" s="69"/>
      <c r="C6" s="70">
        <f>SUM(B7:B9)</f>
        <v>0</v>
      </c>
      <c r="D6" s="69"/>
      <c r="E6" s="71">
        <f>SUM(D7:D9)</f>
        <v>0</v>
      </c>
    </row>
    <row r="7" spans="1:5" s="66" customFormat="1" ht="15.75">
      <c r="A7" s="72" t="s">
        <v>150</v>
      </c>
      <c r="B7" s="73">
        <v>0</v>
      </c>
      <c r="C7" s="74"/>
      <c r="D7" s="73"/>
      <c r="E7" s="75"/>
    </row>
    <row r="8" spans="1:5" s="66" customFormat="1" ht="15.75">
      <c r="A8" s="72" t="s">
        <v>151</v>
      </c>
      <c r="B8" s="73"/>
      <c r="C8" s="74"/>
      <c r="D8" s="73"/>
      <c r="E8" s="75"/>
    </row>
    <row r="9" spans="1:5" s="66" customFormat="1" ht="15.75">
      <c r="A9" s="72" t="s">
        <v>152</v>
      </c>
      <c r="B9" s="73"/>
      <c r="C9" s="74"/>
      <c r="D9" s="73"/>
      <c r="E9" s="75"/>
    </row>
    <row r="10" spans="1:5" s="66" customFormat="1" ht="15.75">
      <c r="A10" s="63" t="s">
        <v>17</v>
      </c>
      <c r="B10" s="69"/>
      <c r="C10" s="70">
        <f>+C11+C12+C14+C15</f>
        <v>0</v>
      </c>
      <c r="D10" s="69"/>
      <c r="E10" s="71">
        <f>+E11+E12+E14+E15</f>
        <v>0</v>
      </c>
    </row>
    <row r="11" spans="1:5" s="66" customFormat="1" ht="15.75">
      <c r="A11" s="76" t="s">
        <v>19</v>
      </c>
      <c r="B11" s="69"/>
      <c r="C11" s="70">
        <v>0</v>
      </c>
      <c r="D11" s="69"/>
      <c r="E11" s="71">
        <v>0</v>
      </c>
    </row>
    <row r="12" spans="1:5" s="66" customFormat="1" ht="15.75">
      <c r="A12" s="76" t="s">
        <v>20</v>
      </c>
      <c r="B12" s="69"/>
      <c r="C12" s="70">
        <f>SUM(B13)</f>
        <v>0</v>
      </c>
      <c r="D12" s="69"/>
      <c r="E12" s="71">
        <f>SUM(D13)</f>
        <v>0</v>
      </c>
    </row>
    <row r="13" spans="1:5" s="66" customFormat="1" ht="15.75">
      <c r="A13" s="72" t="s">
        <v>137</v>
      </c>
      <c r="B13" s="73"/>
      <c r="C13" s="74"/>
      <c r="D13" s="73"/>
      <c r="E13" s="75"/>
    </row>
    <row r="14" spans="1:5" s="66" customFormat="1" ht="15.75">
      <c r="A14" s="76" t="s">
        <v>21</v>
      </c>
      <c r="B14" s="69"/>
      <c r="C14" s="70">
        <v>0</v>
      </c>
      <c r="D14" s="69"/>
      <c r="E14" s="71">
        <v>0</v>
      </c>
    </row>
    <row r="15" spans="1:5" s="66" customFormat="1" ht="15.75">
      <c r="A15" s="76" t="s">
        <v>22</v>
      </c>
      <c r="B15" s="69"/>
      <c r="C15" s="70">
        <v>0</v>
      </c>
      <c r="D15" s="69"/>
      <c r="E15" s="71">
        <v>0</v>
      </c>
    </row>
    <row r="16" spans="1:5" s="66" customFormat="1" ht="15.75">
      <c r="A16" s="63" t="s">
        <v>109</v>
      </c>
      <c r="B16" s="69"/>
      <c r="C16" s="70">
        <f>+C17+C20+C21+C22</f>
        <v>0</v>
      </c>
      <c r="D16" s="69"/>
      <c r="E16" s="71">
        <f>+E17+E20+E21+E22</f>
        <v>0</v>
      </c>
    </row>
    <row r="17" spans="1:5" s="66" customFormat="1" ht="15.75">
      <c r="A17" s="76" t="s">
        <v>23</v>
      </c>
      <c r="B17" s="69"/>
      <c r="C17" s="70">
        <f>SUM(B18:B19)</f>
        <v>0</v>
      </c>
      <c r="D17" s="69"/>
      <c r="E17" s="71">
        <f>SUM(D18:D19)</f>
        <v>0</v>
      </c>
    </row>
    <row r="18" spans="1:5" s="66" customFormat="1" ht="15.75">
      <c r="A18" s="72" t="s">
        <v>135</v>
      </c>
      <c r="B18" s="73"/>
      <c r="C18" s="74"/>
      <c r="D18" s="73"/>
      <c r="E18" s="75"/>
    </row>
    <row r="19" spans="1:5" s="66" customFormat="1" ht="15.75">
      <c r="A19" s="72" t="s">
        <v>136</v>
      </c>
      <c r="B19" s="73"/>
      <c r="C19" s="74"/>
      <c r="D19" s="73"/>
      <c r="E19" s="75"/>
    </row>
    <row r="20" spans="1:5" s="66" customFormat="1" ht="15.75">
      <c r="A20" s="76" t="s">
        <v>24</v>
      </c>
      <c r="B20" s="69"/>
      <c r="C20" s="70">
        <v>0</v>
      </c>
      <c r="D20" s="69"/>
      <c r="E20" s="71">
        <v>0</v>
      </c>
    </row>
    <row r="21" spans="1:5" s="66" customFormat="1" ht="15.75">
      <c r="A21" s="76" t="s">
        <v>25</v>
      </c>
      <c r="B21" s="69"/>
      <c r="C21" s="70">
        <v>0</v>
      </c>
      <c r="D21" s="69"/>
      <c r="E21" s="71">
        <v>0</v>
      </c>
    </row>
    <row r="22" spans="1:5" s="66" customFormat="1" ht="15.75">
      <c r="A22" s="76" t="s">
        <v>26</v>
      </c>
      <c r="B22" s="69"/>
      <c r="C22" s="70">
        <v>0</v>
      </c>
      <c r="D22" s="69"/>
      <c r="E22" s="71">
        <v>0</v>
      </c>
    </row>
    <row r="23" spans="1:5" s="66" customFormat="1" ht="15.75">
      <c r="A23" s="63" t="s">
        <v>27</v>
      </c>
      <c r="B23" s="69"/>
      <c r="C23" s="70">
        <v>940000</v>
      </c>
      <c r="D23" s="69"/>
      <c r="E23" s="70">
        <v>950000</v>
      </c>
    </row>
    <row r="24" spans="1:5" s="66" customFormat="1" ht="15.75">
      <c r="A24" s="63" t="s">
        <v>28</v>
      </c>
      <c r="B24" s="69"/>
      <c r="C24" s="70">
        <v>0</v>
      </c>
      <c r="D24" s="69"/>
      <c r="E24" s="70">
        <v>0</v>
      </c>
    </row>
    <row r="25" spans="1:5" s="66" customFormat="1" ht="15.75">
      <c r="A25" s="63" t="s">
        <v>110</v>
      </c>
      <c r="B25" s="69"/>
      <c r="C25" s="70">
        <f>SUM(B26:B45)</f>
        <v>157400</v>
      </c>
      <c r="D25" s="69"/>
      <c r="E25" s="70">
        <f>SUM(D26:D45)</f>
        <v>160600</v>
      </c>
    </row>
    <row r="26" spans="1:5" s="66" customFormat="1" ht="15.75">
      <c r="A26" s="72" t="s">
        <v>138</v>
      </c>
      <c r="B26" s="73">
        <v>100</v>
      </c>
      <c r="C26" s="74"/>
      <c r="D26" s="73">
        <v>100</v>
      </c>
      <c r="E26" s="75"/>
    </row>
    <row r="27" spans="1:5" s="66" customFormat="1" ht="15.75">
      <c r="A27" s="72" t="s">
        <v>139</v>
      </c>
      <c r="B27" s="73"/>
      <c r="C27" s="74"/>
      <c r="D27" s="73"/>
      <c r="E27" s="75"/>
    </row>
    <row r="28" spans="1:5" s="66" customFormat="1" ht="15.75">
      <c r="A28" s="72" t="s">
        <v>512</v>
      </c>
      <c r="B28" s="73">
        <v>19000</v>
      </c>
      <c r="C28" s="74"/>
      <c r="D28" s="73">
        <v>19000</v>
      </c>
      <c r="E28" s="75"/>
    </row>
    <row r="29" spans="1:5" s="66" customFormat="1" ht="15.75">
      <c r="A29" s="72" t="s">
        <v>140</v>
      </c>
      <c r="B29" s="73"/>
      <c r="C29" s="74"/>
      <c r="D29" s="73"/>
      <c r="E29" s="75"/>
    </row>
    <row r="30" spans="1:5" s="66" customFormat="1" ht="15.75">
      <c r="A30" s="72" t="s">
        <v>141</v>
      </c>
      <c r="B30" s="73"/>
      <c r="C30" s="74"/>
      <c r="D30" s="73"/>
      <c r="E30" s="75"/>
    </row>
    <row r="31" spans="1:5" s="66" customFormat="1" ht="15.75">
      <c r="A31" s="72" t="s">
        <v>142</v>
      </c>
      <c r="B31" s="73"/>
      <c r="C31" s="74"/>
      <c r="D31" s="73"/>
      <c r="E31" s="75"/>
    </row>
    <row r="32" spans="1:5" s="66" customFormat="1" ht="15.75">
      <c r="A32" s="72" t="s">
        <v>143</v>
      </c>
      <c r="B32" s="73"/>
      <c r="C32" s="74"/>
      <c r="D32" s="73"/>
      <c r="E32" s="75"/>
    </row>
    <row r="33" spans="1:5" s="66" customFormat="1" ht="15.75">
      <c r="A33" s="72" t="s">
        <v>153</v>
      </c>
      <c r="B33" s="73"/>
      <c r="C33" s="74"/>
      <c r="D33" s="73"/>
      <c r="E33" s="75"/>
    </row>
    <row r="34" spans="1:5" s="66" customFormat="1" ht="15.75">
      <c r="A34" s="72" t="s">
        <v>154</v>
      </c>
      <c r="B34" s="73">
        <v>8000</v>
      </c>
      <c r="C34" s="74"/>
      <c r="D34" s="73">
        <v>13000</v>
      </c>
      <c r="E34" s="75"/>
    </row>
    <row r="35" spans="1:5" s="66" customFormat="1" ht="15.75">
      <c r="A35" s="72" t="s">
        <v>155</v>
      </c>
      <c r="B35" s="73"/>
      <c r="C35" s="74"/>
      <c r="D35" s="73"/>
      <c r="E35" s="75"/>
    </row>
    <row r="36" spans="1:5" s="66" customFormat="1" ht="15.75">
      <c r="A36" s="72" t="s">
        <v>156</v>
      </c>
      <c r="B36" s="73">
        <v>4000</v>
      </c>
      <c r="C36" s="74"/>
      <c r="D36" s="73">
        <v>4000</v>
      </c>
      <c r="E36" s="75"/>
    </row>
    <row r="37" spans="1:5" s="66" customFormat="1" ht="15.75">
      <c r="A37" s="72" t="s">
        <v>157</v>
      </c>
      <c r="B37" s="73"/>
      <c r="C37" s="74"/>
      <c r="D37" s="73"/>
      <c r="E37" s="75"/>
    </row>
    <row r="38" spans="1:5" s="66" customFormat="1" ht="15.75">
      <c r="A38" s="72" t="s">
        <v>158</v>
      </c>
      <c r="B38" s="73">
        <v>33800</v>
      </c>
      <c r="C38" s="74"/>
      <c r="D38" s="73">
        <v>32000</v>
      </c>
      <c r="E38" s="75"/>
    </row>
    <row r="39" spans="1:5" s="66" customFormat="1" ht="15.75">
      <c r="A39" s="72" t="s">
        <v>159</v>
      </c>
      <c r="B39" s="73">
        <v>91000</v>
      </c>
      <c r="C39" s="74"/>
      <c r="D39" s="73">
        <v>91000</v>
      </c>
      <c r="E39" s="75"/>
    </row>
    <row r="40" spans="1:5" s="66" customFormat="1" ht="15.75">
      <c r="A40" s="106" t="s">
        <v>539</v>
      </c>
      <c r="B40" s="73">
        <v>0</v>
      </c>
      <c r="C40" s="74"/>
      <c r="D40" s="73">
        <v>0</v>
      </c>
      <c r="E40" s="75"/>
    </row>
    <row r="41" spans="1:5" s="66" customFormat="1" ht="15.75">
      <c r="A41" s="72" t="s">
        <v>160</v>
      </c>
      <c r="B41" s="73">
        <v>1500</v>
      </c>
      <c r="C41" s="74"/>
      <c r="D41" s="73">
        <v>1500</v>
      </c>
      <c r="E41" s="75"/>
    </row>
    <row r="42" spans="1:5" s="66" customFormat="1" ht="15.75">
      <c r="A42" s="72" t="s">
        <v>161</v>
      </c>
      <c r="B42" s="73"/>
      <c r="C42" s="74"/>
      <c r="D42" s="73"/>
      <c r="E42" s="75"/>
    </row>
    <row r="43" spans="1:5" s="66" customFormat="1" ht="15.75">
      <c r="A43" s="72" t="s">
        <v>162</v>
      </c>
      <c r="B43" s="73"/>
      <c r="C43" s="74"/>
      <c r="D43" s="73"/>
      <c r="E43" s="75"/>
    </row>
    <row r="44" spans="1:5" s="66" customFormat="1" ht="15.75">
      <c r="A44" s="72" t="s">
        <v>163</v>
      </c>
      <c r="B44" s="73"/>
      <c r="C44" s="74"/>
      <c r="D44" s="73"/>
      <c r="E44" s="75"/>
    </row>
    <row r="45" spans="1:5" s="66" customFormat="1" ht="15.75">
      <c r="A45" s="72" t="s">
        <v>164</v>
      </c>
      <c r="B45" s="73"/>
      <c r="C45" s="74"/>
      <c r="D45" s="73"/>
      <c r="E45" s="75"/>
    </row>
    <row r="46" spans="1:5" s="66" customFormat="1" ht="15.75">
      <c r="A46" s="63" t="s">
        <v>120</v>
      </c>
      <c r="B46" s="77"/>
      <c r="C46" s="70">
        <f>SUM(B47:B48)</f>
        <v>0</v>
      </c>
      <c r="D46" s="77"/>
      <c r="E46" s="71">
        <f>SUM(D47:D48)</f>
        <v>0</v>
      </c>
    </row>
    <row r="47" spans="1:5" s="66" customFormat="1" ht="15.75">
      <c r="A47" s="72" t="s">
        <v>144</v>
      </c>
      <c r="B47" s="73">
        <v>0</v>
      </c>
      <c r="C47" s="74"/>
      <c r="D47" s="73"/>
      <c r="E47" s="75"/>
    </row>
    <row r="48" spans="1:5" s="66" customFormat="1" ht="15.75">
      <c r="A48" s="72" t="s">
        <v>145</v>
      </c>
      <c r="B48" s="78">
        <v>0</v>
      </c>
      <c r="C48" s="74"/>
      <c r="D48" s="78"/>
      <c r="E48" s="75"/>
    </row>
    <row r="49" spans="1:5" s="66" customFormat="1" ht="15.75">
      <c r="A49" s="63" t="s">
        <v>2</v>
      </c>
      <c r="B49" s="77"/>
      <c r="C49" s="70">
        <f>SUM(B50:B50)</f>
        <v>0</v>
      </c>
      <c r="D49" s="77"/>
      <c r="E49" s="71">
        <f>SUM(D50:D50)</f>
        <v>0</v>
      </c>
    </row>
    <row r="50" spans="1:5" s="66" customFormat="1" ht="15.75">
      <c r="A50" s="72" t="s">
        <v>146</v>
      </c>
      <c r="B50" s="73">
        <v>0</v>
      </c>
      <c r="C50" s="74"/>
      <c r="D50" s="73"/>
      <c r="E50" s="75"/>
    </row>
    <row r="51" spans="1:5" s="66" customFormat="1" ht="15.75">
      <c r="A51" s="63" t="s">
        <v>111</v>
      </c>
      <c r="B51" s="77"/>
      <c r="C51" s="70">
        <f>SUM(B52:B54)</f>
        <v>0</v>
      </c>
      <c r="D51" s="77"/>
      <c r="E51" s="71">
        <f>SUM(D52:D54)</f>
        <v>0</v>
      </c>
    </row>
    <row r="52" spans="1:5" s="66" customFormat="1" ht="15.75">
      <c r="A52" s="72" t="s">
        <v>147</v>
      </c>
      <c r="B52" s="73">
        <v>0</v>
      </c>
      <c r="C52" s="74"/>
      <c r="D52" s="73"/>
      <c r="E52" s="75"/>
    </row>
    <row r="53" spans="1:5" s="66" customFormat="1" ht="15.75">
      <c r="A53" s="72" t="s">
        <v>148</v>
      </c>
      <c r="B53" s="73"/>
      <c r="C53" s="74"/>
      <c r="D53" s="73"/>
      <c r="E53" s="75"/>
    </row>
    <row r="54" spans="1:5" s="66" customFormat="1" ht="15.75">
      <c r="A54" s="72" t="s">
        <v>149</v>
      </c>
      <c r="B54" s="78">
        <v>0</v>
      </c>
      <c r="C54" s="74"/>
      <c r="D54" s="78"/>
      <c r="E54" s="75"/>
    </row>
    <row r="55" spans="1:5" s="66" customFormat="1" ht="15.75">
      <c r="A55" s="63" t="s">
        <v>3</v>
      </c>
      <c r="B55" s="69"/>
      <c r="C55" s="70">
        <f>+C56+C57</f>
        <v>409020</v>
      </c>
      <c r="D55" s="69"/>
      <c r="E55" s="71">
        <f>+E56+E57</f>
        <v>404110</v>
      </c>
    </row>
    <row r="56" spans="1:5" s="66" customFormat="1" ht="15.75">
      <c r="A56" s="63" t="s">
        <v>29</v>
      </c>
      <c r="B56" s="69"/>
      <c r="C56" s="70">
        <v>0</v>
      </c>
      <c r="D56" s="69"/>
      <c r="E56" s="71">
        <v>0</v>
      </c>
    </row>
    <row r="57" spans="1:5" s="66" customFormat="1" ht="15.75">
      <c r="A57" s="63" t="s">
        <v>30</v>
      </c>
      <c r="B57" s="69"/>
      <c r="C57" s="70">
        <f>SUM(B58:B72)</f>
        <v>409020</v>
      </c>
      <c r="D57" s="69"/>
      <c r="E57" s="71">
        <f>SUM(D58:D72)</f>
        <v>404110</v>
      </c>
    </row>
    <row r="58" spans="1:5" s="66" customFormat="1" ht="15.75">
      <c r="A58" s="72" t="s">
        <v>173</v>
      </c>
      <c r="B58" s="73">
        <v>53000</v>
      </c>
      <c r="C58" s="74"/>
      <c r="D58" s="73">
        <v>53000</v>
      </c>
      <c r="E58" s="75"/>
    </row>
    <row r="59" spans="1:5" s="66" customFormat="1" ht="15.75">
      <c r="A59" s="72" t="s">
        <v>174</v>
      </c>
      <c r="B59" s="73">
        <v>3000</v>
      </c>
      <c r="C59" s="74"/>
      <c r="D59" s="73">
        <v>3000</v>
      </c>
      <c r="E59" s="75"/>
    </row>
    <row r="60" spans="1:5" s="66" customFormat="1" ht="15.75">
      <c r="A60" s="72" t="s">
        <v>175</v>
      </c>
      <c r="B60" s="73">
        <v>31800</v>
      </c>
      <c r="C60" s="74"/>
      <c r="D60" s="73">
        <v>31700</v>
      </c>
      <c r="E60" s="75"/>
    </row>
    <row r="61" spans="1:5" s="66" customFormat="1" ht="15.75">
      <c r="A61" s="72" t="s">
        <v>176</v>
      </c>
      <c r="B61" s="73"/>
      <c r="C61" s="74"/>
      <c r="D61" s="73"/>
      <c r="E61" s="75"/>
    </row>
    <row r="62" spans="1:5" s="66" customFormat="1" ht="15.75">
      <c r="A62" s="72" t="s">
        <v>177</v>
      </c>
      <c r="B62" s="73"/>
      <c r="C62" s="74"/>
      <c r="D62" s="73"/>
      <c r="E62" s="75"/>
    </row>
    <row r="63" spans="1:5" s="66" customFormat="1" ht="15.75">
      <c r="A63" s="72" t="s">
        <v>178</v>
      </c>
      <c r="B63" s="73"/>
      <c r="C63" s="74"/>
      <c r="D63" s="73"/>
      <c r="E63" s="75"/>
    </row>
    <row r="64" spans="1:5" s="66" customFormat="1" ht="15.75">
      <c r="A64" s="72" t="s">
        <v>179</v>
      </c>
      <c r="B64" s="73"/>
      <c r="C64" s="74"/>
      <c r="D64" s="73"/>
      <c r="E64" s="75"/>
    </row>
    <row r="65" spans="1:5" s="66" customFormat="1" ht="15.75">
      <c r="A65" s="72" t="s">
        <v>528</v>
      </c>
      <c r="B65" s="73"/>
      <c r="C65" s="74"/>
      <c r="D65" s="73"/>
      <c r="E65" s="75"/>
    </row>
    <row r="66" spans="1:5" s="66" customFormat="1" ht="15.75">
      <c r="A66" s="72" t="s">
        <v>180</v>
      </c>
      <c r="B66" s="73">
        <v>20</v>
      </c>
      <c r="C66" s="74"/>
      <c r="D66" s="73">
        <v>20</v>
      </c>
      <c r="E66" s="75"/>
    </row>
    <row r="67" spans="1:5" s="66" customFormat="1" ht="15.75">
      <c r="A67" s="72" t="s">
        <v>513</v>
      </c>
      <c r="B67" s="73">
        <v>99200</v>
      </c>
      <c r="C67" s="74"/>
      <c r="D67" s="73">
        <v>94200</v>
      </c>
      <c r="E67" s="75"/>
    </row>
    <row r="68" spans="1:5" s="66" customFormat="1" ht="15.75">
      <c r="A68" s="72" t="s">
        <v>515</v>
      </c>
      <c r="B68" s="73">
        <v>60000</v>
      </c>
      <c r="C68" s="74"/>
      <c r="D68" s="73">
        <v>59000</v>
      </c>
      <c r="E68" s="75"/>
    </row>
    <row r="69" spans="1:5" s="66" customFormat="1" ht="15.75">
      <c r="A69" s="72" t="s">
        <v>529</v>
      </c>
      <c r="B69" s="73">
        <v>147000</v>
      </c>
      <c r="C69" s="74"/>
      <c r="D69" s="73">
        <v>148000</v>
      </c>
      <c r="E69" s="75"/>
    </row>
    <row r="70" spans="1:5" s="66" customFormat="1" ht="15.75">
      <c r="A70" s="72" t="s">
        <v>514</v>
      </c>
      <c r="B70" s="73">
        <v>15000</v>
      </c>
      <c r="C70" s="74"/>
      <c r="D70" s="73">
        <v>15000</v>
      </c>
      <c r="E70" s="75"/>
    </row>
    <row r="71" spans="1:5" s="66" customFormat="1" ht="15.75">
      <c r="A71" s="72" t="s">
        <v>181</v>
      </c>
      <c r="B71" s="73"/>
      <c r="C71" s="74"/>
      <c r="D71" s="73">
        <v>190</v>
      </c>
      <c r="E71" s="75"/>
    </row>
    <row r="72" spans="1:5" s="66" customFormat="1" ht="15.75">
      <c r="A72" s="72" t="s">
        <v>182</v>
      </c>
      <c r="B72" s="73"/>
      <c r="C72" s="74"/>
      <c r="D72" s="73"/>
      <c r="E72" s="75"/>
    </row>
    <row r="73" spans="1:5" ht="15.75">
      <c r="A73" s="212"/>
      <c r="B73" s="213"/>
      <c r="C73" s="213">
        <f>+C5+C46+C49+C51+C55</f>
        <v>1506420</v>
      </c>
      <c r="D73" s="214"/>
      <c r="E73" s="215">
        <f>+E5+E46+E49+E51+E55</f>
        <v>1514710</v>
      </c>
    </row>
    <row r="74" spans="1:5" ht="15.75">
      <c r="A74" s="79" t="s">
        <v>4</v>
      </c>
      <c r="B74" s="80"/>
      <c r="C74" s="80"/>
      <c r="D74" s="80"/>
      <c r="E74" s="81"/>
    </row>
    <row r="75" spans="1:5" s="66" customFormat="1" ht="15.75">
      <c r="A75" s="79" t="s">
        <v>129</v>
      </c>
      <c r="B75" s="77"/>
      <c r="C75" s="82">
        <f>SUM(B76:B81)</f>
        <v>12800</v>
      </c>
      <c r="D75" s="77"/>
      <c r="E75" s="83">
        <f>SUM(D76:D81)</f>
        <v>15300</v>
      </c>
    </row>
    <row r="76" spans="1:5" s="66" customFormat="1" ht="15.75">
      <c r="A76" s="72" t="s">
        <v>199</v>
      </c>
      <c r="B76" s="73">
        <v>100</v>
      </c>
      <c r="C76" s="74"/>
      <c r="D76" s="73">
        <v>100</v>
      </c>
      <c r="E76" s="75"/>
    </row>
    <row r="77" spans="1:5" s="66" customFormat="1" ht="15.75">
      <c r="A77" s="72" t="s">
        <v>200</v>
      </c>
      <c r="B77" s="73">
        <v>12500</v>
      </c>
      <c r="C77" s="74"/>
      <c r="D77" s="73">
        <v>15000</v>
      </c>
      <c r="E77" s="75"/>
    </row>
    <row r="78" spans="1:5" s="66" customFormat="1" ht="15.75">
      <c r="A78" s="72" t="s">
        <v>201</v>
      </c>
      <c r="B78" s="73"/>
      <c r="C78" s="74"/>
      <c r="D78" s="73"/>
      <c r="E78" s="75"/>
    </row>
    <row r="79" spans="1:5" s="66" customFormat="1" ht="15.75">
      <c r="A79" s="72" t="s">
        <v>516</v>
      </c>
      <c r="B79" s="73">
        <v>200</v>
      </c>
      <c r="C79" s="74"/>
      <c r="D79" s="73">
        <v>200</v>
      </c>
      <c r="E79" s="75"/>
    </row>
    <row r="80" spans="1:5" s="66" customFormat="1" ht="15.75">
      <c r="A80" s="72" t="s">
        <v>202</v>
      </c>
      <c r="B80" s="73"/>
      <c r="C80" s="74"/>
      <c r="D80" s="73"/>
      <c r="E80" s="75"/>
    </row>
    <row r="81" spans="1:5" s="66" customFormat="1" ht="15.75">
      <c r="A81" s="72" t="s">
        <v>203</v>
      </c>
      <c r="B81" s="78"/>
      <c r="C81" s="74"/>
      <c r="D81" s="78"/>
      <c r="E81" s="75"/>
    </row>
    <row r="82" spans="1:5" s="66" customFormat="1" ht="15.75">
      <c r="A82" s="79" t="s">
        <v>33</v>
      </c>
      <c r="B82" s="77"/>
      <c r="C82" s="82">
        <f>+C83+C87+C116+C124</f>
        <v>690436</v>
      </c>
      <c r="D82" s="77"/>
      <c r="E82" s="83">
        <f>+E83+E87+E116+E124</f>
        <v>744080</v>
      </c>
    </row>
    <row r="83" spans="1:5" s="66" customFormat="1" ht="15.75">
      <c r="A83" s="63" t="s">
        <v>34</v>
      </c>
      <c r="B83" s="69"/>
      <c r="C83" s="70">
        <f>SUM(B84:B86)</f>
        <v>34200</v>
      </c>
      <c r="D83" s="69"/>
      <c r="E83" s="71">
        <f>SUM(D84:D86)</f>
        <v>37500</v>
      </c>
    </row>
    <row r="84" spans="1:5" s="66" customFormat="1" ht="15.75">
      <c r="A84" s="72" t="s">
        <v>520</v>
      </c>
      <c r="B84" s="73">
        <v>1500</v>
      </c>
      <c r="C84" s="74"/>
      <c r="D84" s="73">
        <v>1500</v>
      </c>
      <c r="E84" s="75"/>
    </row>
    <row r="85" spans="1:5" s="66" customFormat="1" ht="15.75">
      <c r="A85" s="72" t="s">
        <v>301</v>
      </c>
      <c r="B85" s="78">
        <v>5000</v>
      </c>
      <c r="C85" s="74"/>
      <c r="D85" s="78">
        <v>8300</v>
      </c>
      <c r="E85" s="75"/>
    </row>
    <row r="86" spans="1:5" s="66" customFormat="1" ht="15.75">
      <c r="A86" s="72" t="s">
        <v>519</v>
      </c>
      <c r="B86" s="73">
        <v>27700</v>
      </c>
      <c r="C86" s="74"/>
      <c r="D86" s="73">
        <v>27700</v>
      </c>
      <c r="E86" s="75"/>
    </row>
    <row r="87" spans="1:7" s="66" customFormat="1" ht="15.75">
      <c r="A87" s="63" t="s">
        <v>35</v>
      </c>
      <c r="B87" s="69"/>
      <c r="C87" s="70">
        <f>SUM(B88:B115)</f>
        <v>621378</v>
      </c>
      <c r="D87" s="69"/>
      <c r="E87" s="71">
        <f>SUM(D88:D115)</f>
        <v>683762</v>
      </c>
      <c r="G87" s="107"/>
    </row>
    <row r="88" spans="1:5" s="66" customFormat="1" ht="15.75">
      <c r="A88" s="72" t="s">
        <v>297</v>
      </c>
      <c r="B88" s="73"/>
      <c r="C88" s="74"/>
      <c r="D88" s="73"/>
      <c r="E88" s="75"/>
    </row>
    <row r="89" spans="1:5" s="66" customFormat="1" ht="15.75">
      <c r="A89" s="72" t="s">
        <v>298</v>
      </c>
      <c r="B89" s="73"/>
      <c r="C89" s="74"/>
      <c r="D89" s="73"/>
      <c r="E89" s="75"/>
    </row>
    <row r="90" spans="1:5" s="66" customFormat="1" ht="15.75">
      <c r="A90" s="72" t="s">
        <v>522</v>
      </c>
      <c r="B90" s="73">
        <v>17100</v>
      </c>
      <c r="C90" s="74"/>
      <c r="D90" s="73">
        <v>17100</v>
      </c>
      <c r="E90" s="75"/>
    </row>
    <row r="91" spans="1:5" s="66" customFormat="1" ht="15.75">
      <c r="A91" s="72" t="s">
        <v>299</v>
      </c>
      <c r="B91" s="73"/>
      <c r="C91" s="74"/>
      <c r="D91" s="73"/>
      <c r="E91" s="75"/>
    </row>
    <row r="92" spans="1:5" s="66" customFormat="1" ht="15.75">
      <c r="A92" s="72" t="s">
        <v>300</v>
      </c>
      <c r="B92" s="73">
        <v>0</v>
      </c>
      <c r="C92" s="74"/>
      <c r="D92" s="73">
        <v>0</v>
      </c>
      <c r="E92" s="75"/>
    </row>
    <row r="93" spans="1:5" s="66" customFormat="1" ht="15.75">
      <c r="A93" s="72" t="s">
        <v>517</v>
      </c>
      <c r="B93" s="73">
        <v>14500</v>
      </c>
      <c r="C93" s="74"/>
      <c r="D93" s="73">
        <v>14500</v>
      </c>
      <c r="E93" s="75"/>
    </row>
    <row r="94" spans="1:5" s="66" customFormat="1" ht="15.75">
      <c r="A94" s="72" t="s">
        <v>302</v>
      </c>
      <c r="B94" s="73"/>
      <c r="C94" s="74"/>
      <c r="D94" s="73"/>
      <c r="E94" s="75"/>
    </row>
    <row r="95" spans="1:5" s="66" customFormat="1" ht="15.75">
      <c r="A95" s="72" t="s">
        <v>303</v>
      </c>
      <c r="B95" s="73">
        <v>20550</v>
      </c>
      <c r="C95" s="74"/>
      <c r="D95" s="73">
        <v>20550</v>
      </c>
      <c r="E95" s="75"/>
    </row>
    <row r="96" spans="1:5" s="66" customFormat="1" ht="15.75">
      <c r="A96" s="72" t="s">
        <v>304</v>
      </c>
      <c r="B96" s="73">
        <v>41000</v>
      </c>
      <c r="C96" s="74"/>
      <c r="D96" s="73">
        <v>40112</v>
      </c>
      <c r="E96" s="75"/>
    </row>
    <row r="97" spans="1:5" s="66" customFormat="1" ht="15.75">
      <c r="A97" s="72" t="s">
        <v>305</v>
      </c>
      <c r="B97" s="73">
        <v>31900</v>
      </c>
      <c r="C97" s="74"/>
      <c r="D97" s="73">
        <v>30900</v>
      </c>
      <c r="E97" s="75"/>
    </row>
    <row r="98" spans="1:5" s="66" customFormat="1" ht="15.75">
      <c r="A98" s="72" t="s">
        <v>306</v>
      </c>
      <c r="B98" s="73">
        <v>4100</v>
      </c>
      <c r="C98" s="74"/>
      <c r="D98" s="73">
        <v>4100</v>
      </c>
      <c r="E98" s="75"/>
    </row>
    <row r="99" spans="1:5" s="66" customFormat="1" ht="15.75">
      <c r="A99" s="72" t="s">
        <v>307</v>
      </c>
      <c r="B99" s="73"/>
      <c r="C99" s="74"/>
      <c r="D99" s="73"/>
      <c r="E99" s="75"/>
    </row>
    <row r="100" spans="1:5" s="66" customFormat="1" ht="15.75">
      <c r="A100" s="72" t="s">
        <v>308</v>
      </c>
      <c r="B100" s="73"/>
      <c r="C100" s="74"/>
      <c r="D100" s="73"/>
      <c r="E100" s="75"/>
    </row>
    <row r="101" spans="1:5" s="66" customFormat="1" ht="15.75">
      <c r="A101" s="72" t="s">
        <v>309</v>
      </c>
      <c r="B101" s="73">
        <v>6800</v>
      </c>
      <c r="C101" s="74"/>
      <c r="D101" s="73">
        <v>6800</v>
      </c>
      <c r="E101" s="75"/>
    </row>
    <row r="102" spans="1:5" s="66" customFormat="1" ht="15.75">
      <c r="A102" s="72" t="s">
        <v>310</v>
      </c>
      <c r="B102" s="73"/>
      <c r="C102" s="74"/>
      <c r="D102" s="73"/>
      <c r="E102" s="75"/>
    </row>
    <row r="103" spans="1:5" s="66" customFormat="1" ht="15.75">
      <c r="A103" s="72" t="s">
        <v>311</v>
      </c>
      <c r="B103" s="73"/>
      <c r="C103" s="74"/>
      <c r="D103" s="73"/>
      <c r="E103" s="75"/>
    </row>
    <row r="104" spans="1:5" s="66" customFormat="1" ht="15.75">
      <c r="A104" s="72" t="s">
        <v>312</v>
      </c>
      <c r="B104" s="73">
        <v>300</v>
      </c>
      <c r="C104" s="74"/>
      <c r="D104" s="73">
        <v>300</v>
      </c>
      <c r="E104" s="75"/>
    </row>
    <row r="105" spans="1:5" s="66" customFormat="1" ht="15.75">
      <c r="A105" s="72" t="s">
        <v>313</v>
      </c>
      <c r="B105" s="73">
        <v>1000</v>
      </c>
      <c r="C105" s="74"/>
      <c r="D105" s="73">
        <v>2000</v>
      </c>
      <c r="E105" s="75"/>
    </row>
    <row r="106" spans="1:5" s="66" customFormat="1" ht="15.75">
      <c r="A106" s="72" t="s">
        <v>314</v>
      </c>
      <c r="B106" s="73">
        <v>22200</v>
      </c>
      <c r="C106" s="74"/>
      <c r="D106" s="73">
        <v>34200</v>
      </c>
      <c r="E106" s="75"/>
    </row>
    <row r="107" spans="1:5" s="66" customFormat="1" ht="15.75">
      <c r="A107" s="72" t="s">
        <v>315</v>
      </c>
      <c r="B107" s="73"/>
      <c r="C107" s="74"/>
      <c r="D107" s="73"/>
      <c r="E107" s="75"/>
    </row>
    <row r="108" spans="1:5" s="66" customFormat="1" ht="15.75">
      <c r="A108" s="72" t="s">
        <v>316</v>
      </c>
      <c r="B108" s="73">
        <v>4200</v>
      </c>
      <c r="C108" s="74"/>
      <c r="D108" s="73">
        <v>4200</v>
      </c>
      <c r="E108" s="75"/>
    </row>
    <row r="109" spans="1:5" s="66" customFormat="1" ht="15.75">
      <c r="A109" s="72" t="s">
        <v>317</v>
      </c>
      <c r="B109" s="73"/>
      <c r="C109" s="74"/>
      <c r="D109" s="73"/>
      <c r="E109" s="75"/>
    </row>
    <row r="110" spans="1:5" s="66" customFormat="1" ht="15.75">
      <c r="A110" s="72" t="s">
        <v>319</v>
      </c>
      <c r="B110" s="73">
        <v>9500</v>
      </c>
      <c r="C110" s="74"/>
      <c r="D110" s="73">
        <v>9500</v>
      </c>
      <c r="E110" s="75"/>
    </row>
    <row r="111" spans="1:5" s="66" customFormat="1" ht="15.75">
      <c r="A111" s="72" t="s">
        <v>320</v>
      </c>
      <c r="B111" s="73">
        <v>8100</v>
      </c>
      <c r="C111" s="74"/>
      <c r="D111" s="73">
        <v>8100</v>
      </c>
      <c r="E111" s="75"/>
    </row>
    <row r="112" spans="1:5" s="66" customFormat="1" ht="15.75">
      <c r="A112" s="72" t="s">
        <v>321</v>
      </c>
      <c r="B112" s="73"/>
      <c r="C112" s="74"/>
      <c r="D112" s="73"/>
      <c r="E112" s="75"/>
    </row>
    <row r="113" spans="1:5" s="66" customFormat="1" ht="15.75">
      <c r="A113" s="72" t="s">
        <v>518</v>
      </c>
      <c r="B113" s="73"/>
      <c r="C113" s="74"/>
      <c r="D113" s="73"/>
      <c r="E113" s="75"/>
    </row>
    <row r="114" spans="1:5" s="66" customFormat="1" ht="15.75">
      <c r="A114" s="72" t="s">
        <v>322</v>
      </c>
      <c r="B114" s="73">
        <v>440128</v>
      </c>
      <c r="C114" s="74"/>
      <c r="D114" s="73">
        <v>491400</v>
      </c>
      <c r="E114" s="75"/>
    </row>
    <row r="115" spans="1:5" s="66" customFormat="1" ht="15.75">
      <c r="A115" s="72" t="s">
        <v>323</v>
      </c>
      <c r="B115" s="73"/>
      <c r="C115" s="74"/>
      <c r="D115" s="73"/>
      <c r="E115" s="75"/>
    </row>
    <row r="116" spans="1:5" s="66" customFormat="1" ht="15.75">
      <c r="A116" s="63" t="s">
        <v>112</v>
      </c>
      <c r="B116" s="69"/>
      <c r="C116" s="70">
        <f>SUM(B117:B123)</f>
        <v>13400</v>
      </c>
      <c r="D116" s="69"/>
      <c r="E116" s="71">
        <f>SUM(D117:D123)</f>
        <v>14400</v>
      </c>
    </row>
    <row r="117" spans="1:5" s="66" customFormat="1" ht="15.75">
      <c r="A117" s="72" t="s">
        <v>290</v>
      </c>
      <c r="B117" s="73">
        <v>2000</v>
      </c>
      <c r="C117" s="74"/>
      <c r="D117" s="73">
        <v>3000</v>
      </c>
      <c r="E117" s="75"/>
    </row>
    <row r="118" spans="1:5" s="66" customFormat="1" ht="15.75">
      <c r="A118" s="72" t="s">
        <v>291</v>
      </c>
      <c r="B118" s="73">
        <v>11400</v>
      </c>
      <c r="C118" s="74"/>
      <c r="D118" s="73">
        <v>11400</v>
      </c>
      <c r="E118" s="75"/>
    </row>
    <row r="119" spans="1:5" s="66" customFormat="1" ht="15.75">
      <c r="A119" s="72" t="s">
        <v>292</v>
      </c>
      <c r="B119" s="73"/>
      <c r="C119" s="74"/>
      <c r="D119" s="73"/>
      <c r="E119" s="75"/>
    </row>
    <row r="120" spans="1:5" s="66" customFormat="1" ht="15.75">
      <c r="A120" s="72" t="s">
        <v>293</v>
      </c>
      <c r="B120" s="73"/>
      <c r="C120" s="74"/>
      <c r="D120" s="73"/>
      <c r="E120" s="75"/>
    </row>
    <row r="121" spans="1:5" s="66" customFormat="1" ht="15.75">
      <c r="A121" s="72" t="s">
        <v>294</v>
      </c>
      <c r="B121" s="73"/>
      <c r="C121" s="74"/>
      <c r="D121" s="73"/>
      <c r="E121" s="75"/>
    </row>
    <row r="122" spans="1:5" s="66" customFormat="1" ht="15.75">
      <c r="A122" s="72" t="s">
        <v>295</v>
      </c>
      <c r="B122" s="73"/>
      <c r="C122" s="74"/>
      <c r="D122" s="73"/>
      <c r="E122" s="75"/>
    </row>
    <row r="123" spans="1:5" s="66" customFormat="1" ht="15.75">
      <c r="A123" s="72" t="s">
        <v>296</v>
      </c>
      <c r="B123" s="78"/>
      <c r="C123" s="74"/>
      <c r="D123" s="78"/>
      <c r="E123" s="75"/>
    </row>
    <row r="124" spans="1:5" s="66" customFormat="1" ht="15.75">
      <c r="A124" s="63" t="s">
        <v>113</v>
      </c>
      <c r="B124" s="69"/>
      <c r="C124" s="70">
        <f>SUM(B125:B127)</f>
        <v>21458</v>
      </c>
      <c r="D124" s="69"/>
      <c r="E124" s="71">
        <f>SUM(D125:D127)</f>
        <v>8418</v>
      </c>
    </row>
    <row r="125" spans="1:5" s="66" customFormat="1" ht="15.75">
      <c r="A125" s="72" t="s">
        <v>287</v>
      </c>
      <c r="B125" s="73">
        <v>16540</v>
      </c>
      <c r="C125" s="74"/>
      <c r="D125" s="73">
        <v>3500</v>
      </c>
      <c r="E125" s="75"/>
    </row>
    <row r="126" spans="1:5" s="66" customFormat="1" ht="15.75">
      <c r="A126" s="72" t="s">
        <v>288</v>
      </c>
      <c r="B126" s="73">
        <v>4918</v>
      </c>
      <c r="C126" s="74"/>
      <c r="D126" s="73">
        <v>4918</v>
      </c>
      <c r="E126" s="75"/>
    </row>
    <row r="127" spans="1:5" s="66" customFormat="1" ht="15.75">
      <c r="A127" s="72" t="s">
        <v>289</v>
      </c>
      <c r="B127" s="78"/>
      <c r="C127" s="74"/>
      <c r="D127" s="78"/>
      <c r="E127" s="75"/>
    </row>
    <row r="128" spans="1:5" s="66" customFormat="1" ht="15.75">
      <c r="A128" s="79" t="s">
        <v>130</v>
      </c>
      <c r="B128" s="77"/>
      <c r="C128" s="82">
        <f>SUM(B129:B131)</f>
        <v>186000</v>
      </c>
      <c r="D128" s="77"/>
      <c r="E128" s="83">
        <f>SUM(D129:D131)</f>
        <v>185024</v>
      </c>
    </row>
    <row r="129" spans="1:5" s="66" customFormat="1" ht="15.75">
      <c r="A129" s="72" t="s">
        <v>204</v>
      </c>
      <c r="B129" s="73">
        <v>75300</v>
      </c>
      <c r="C129" s="74"/>
      <c r="D129" s="73">
        <v>75300</v>
      </c>
      <c r="E129" s="75"/>
    </row>
    <row r="130" spans="1:5" s="66" customFormat="1" ht="15.75">
      <c r="A130" s="72" t="s">
        <v>521</v>
      </c>
      <c r="B130" s="73">
        <v>9500</v>
      </c>
      <c r="C130" s="74"/>
      <c r="D130" s="73">
        <v>9500</v>
      </c>
      <c r="E130" s="75"/>
    </row>
    <row r="131" spans="1:5" s="66" customFormat="1" ht="15.75">
      <c r="A131" s="72" t="s">
        <v>205</v>
      </c>
      <c r="B131" s="78">
        <v>101200</v>
      </c>
      <c r="C131" s="74"/>
      <c r="D131" s="78">
        <v>100224</v>
      </c>
      <c r="E131" s="75"/>
    </row>
    <row r="132" spans="1:5" s="66" customFormat="1" ht="15.75">
      <c r="A132" s="79" t="s">
        <v>36</v>
      </c>
      <c r="B132" s="77"/>
      <c r="C132" s="82">
        <f>+C133+C137+C139+C141+C143</f>
        <v>94585</v>
      </c>
      <c r="D132" s="77"/>
      <c r="E132" s="83">
        <f>+E133+E137+E139+E141+E143</f>
        <v>51000</v>
      </c>
    </row>
    <row r="133" spans="1:5" s="66" customFormat="1" ht="15.75">
      <c r="A133" s="63" t="s">
        <v>37</v>
      </c>
      <c r="B133" s="69"/>
      <c r="C133" s="70">
        <f>SUM(B134:B136)</f>
        <v>75607</v>
      </c>
      <c r="D133" s="69"/>
      <c r="E133" s="71">
        <f>SUM(D134:D136)</f>
        <v>44000</v>
      </c>
    </row>
    <row r="134" spans="1:5" s="66" customFormat="1" ht="15.75">
      <c r="A134" s="72" t="s">
        <v>206</v>
      </c>
      <c r="B134" s="73">
        <v>19140</v>
      </c>
      <c r="C134" s="74"/>
      <c r="D134" s="73">
        <v>0</v>
      </c>
      <c r="E134" s="75"/>
    </row>
    <row r="135" spans="1:5" s="66" customFormat="1" ht="15.75">
      <c r="A135" s="72" t="s">
        <v>207</v>
      </c>
      <c r="B135" s="73">
        <v>12467</v>
      </c>
      <c r="C135" s="74"/>
      <c r="D135" s="73">
        <v>0</v>
      </c>
      <c r="E135" s="75"/>
    </row>
    <row r="136" spans="1:5" s="66" customFormat="1" ht="15.75">
      <c r="A136" s="72" t="s">
        <v>208</v>
      </c>
      <c r="B136" s="78">
        <v>44000</v>
      </c>
      <c r="C136" s="74"/>
      <c r="D136" s="78">
        <v>44000</v>
      </c>
      <c r="E136" s="75"/>
    </row>
    <row r="137" spans="1:5" s="66" customFormat="1" ht="15.75">
      <c r="A137" s="63" t="s">
        <v>38</v>
      </c>
      <c r="B137" s="69"/>
      <c r="C137" s="70">
        <f>SUM(B138:B138)</f>
        <v>11438</v>
      </c>
      <c r="D137" s="69"/>
      <c r="E137" s="71">
        <f>SUM(D138:D138)</f>
        <v>1200</v>
      </c>
    </row>
    <row r="138" spans="1:5" s="66" customFormat="1" ht="15.75">
      <c r="A138" s="72" t="s">
        <v>209</v>
      </c>
      <c r="B138" s="73">
        <v>11438</v>
      </c>
      <c r="C138" s="74"/>
      <c r="D138" s="73">
        <v>1200</v>
      </c>
      <c r="E138" s="75"/>
    </row>
    <row r="139" spans="1:5" s="66" customFormat="1" ht="15.75">
      <c r="A139" s="63" t="s">
        <v>39</v>
      </c>
      <c r="B139" s="69"/>
      <c r="C139" s="70">
        <f>SUM(B140:B140)</f>
        <v>1740</v>
      </c>
      <c r="D139" s="69"/>
      <c r="E139" s="71">
        <f>SUM(D140:D140)</f>
        <v>0</v>
      </c>
    </row>
    <row r="140" spans="1:5" s="66" customFormat="1" ht="15.75">
      <c r="A140" s="72" t="s">
        <v>210</v>
      </c>
      <c r="B140" s="73">
        <v>1740</v>
      </c>
      <c r="C140" s="74"/>
      <c r="D140" s="73">
        <v>0</v>
      </c>
      <c r="E140" s="75"/>
    </row>
    <row r="141" spans="1:5" s="66" customFormat="1" ht="15.75">
      <c r="A141" s="63" t="s">
        <v>40</v>
      </c>
      <c r="B141" s="69"/>
      <c r="C141" s="70">
        <f>SUM(B142:B142)</f>
        <v>0</v>
      </c>
      <c r="D141" s="69"/>
      <c r="E141" s="71">
        <f>SUM(D142:D142)</f>
        <v>0</v>
      </c>
    </row>
    <row r="142" spans="1:5" s="66" customFormat="1" ht="15.75">
      <c r="A142" s="72" t="s">
        <v>211</v>
      </c>
      <c r="B142" s="73"/>
      <c r="C142" s="74"/>
      <c r="D142" s="73"/>
      <c r="E142" s="75"/>
    </row>
    <row r="143" spans="1:5" s="66" customFormat="1" ht="15.75">
      <c r="A143" s="63" t="s">
        <v>41</v>
      </c>
      <c r="B143" s="69"/>
      <c r="C143" s="70">
        <f>SUM(B144:B145)</f>
        <v>5800</v>
      </c>
      <c r="D143" s="69"/>
      <c r="E143" s="71">
        <f>SUM(D144:D145)</f>
        <v>5800</v>
      </c>
    </row>
    <row r="144" spans="1:5" s="66" customFormat="1" ht="15.75">
      <c r="A144" s="72" t="s">
        <v>212</v>
      </c>
      <c r="B144" s="73">
        <v>5800</v>
      </c>
      <c r="C144" s="74"/>
      <c r="D144" s="73">
        <v>5800</v>
      </c>
      <c r="E144" s="75"/>
    </row>
    <row r="145" spans="1:5" s="66" customFormat="1" ht="15.75">
      <c r="A145" s="72" t="s">
        <v>318</v>
      </c>
      <c r="B145" s="73"/>
      <c r="C145" s="74"/>
      <c r="D145" s="73"/>
      <c r="E145" s="75"/>
    </row>
    <row r="146" spans="1:5" s="66" customFormat="1" ht="15.75">
      <c r="A146" s="79" t="s">
        <v>5</v>
      </c>
      <c r="B146" s="77"/>
      <c r="C146" s="82">
        <f>+C147+C153+C162+C174</f>
        <v>57142</v>
      </c>
      <c r="D146" s="77"/>
      <c r="E146" s="83">
        <f>+E147+E153+E162+E174</f>
        <v>68437</v>
      </c>
    </row>
    <row r="147" spans="1:5" s="66" customFormat="1" ht="15.75">
      <c r="A147" s="63" t="s">
        <v>42</v>
      </c>
      <c r="B147" s="69"/>
      <c r="C147" s="70">
        <f>SUM(B148:B152)</f>
        <v>137</v>
      </c>
      <c r="D147" s="69"/>
      <c r="E147" s="71">
        <f>SUM(D148:D152)</f>
        <v>137</v>
      </c>
    </row>
    <row r="148" spans="1:5" s="66" customFormat="1" ht="15.75">
      <c r="A148" s="72" t="s">
        <v>213</v>
      </c>
      <c r="B148" s="73"/>
      <c r="C148" s="74"/>
      <c r="D148" s="73"/>
      <c r="E148" s="75"/>
    </row>
    <row r="149" spans="1:5" s="66" customFormat="1" ht="15.75">
      <c r="A149" s="72" t="s">
        <v>214</v>
      </c>
      <c r="B149" s="73">
        <v>37</v>
      </c>
      <c r="C149" s="74"/>
      <c r="D149" s="73">
        <v>37</v>
      </c>
      <c r="E149" s="75"/>
    </row>
    <row r="150" spans="1:5" s="66" customFormat="1" ht="15.75">
      <c r="A150" s="72" t="s">
        <v>215</v>
      </c>
      <c r="B150" s="73">
        <v>100</v>
      </c>
      <c r="C150" s="74"/>
      <c r="D150" s="73">
        <v>100</v>
      </c>
      <c r="E150" s="75"/>
    </row>
    <row r="151" spans="1:5" s="66" customFormat="1" ht="15.75">
      <c r="A151" s="72" t="s">
        <v>216</v>
      </c>
      <c r="B151" s="73"/>
      <c r="C151" s="74"/>
      <c r="D151" s="73"/>
      <c r="E151" s="75"/>
    </row>
    <row r="152" spans="1:5" s="66" customFormat="1" ht="15.75">
      <c r="A152" s="72" t="s">
        <v>217</v>
      </c>
      <c r="B152" s="73"/>
      <c r="C152" s="74"/>
      <c r="D152" s="73"/>
      <c r="E152" s="75"/>
    </row>
    <row r="153" spans="1:5" s="66" customFormat="1" ht="15.75">
      <c r="A153" s="63" t="s">
        <v>43</v>
      </c>
      <c r="B153" s="69"/>
      <c r="C153" s="70">
        <f>SUM(B154:B161)</f>
        <v>57005</v>
      </c>
      <c r="D153" s="69"/>
      <c r="E153" s="71">
        <f>SUM(D154:D161)</f>
        <v>68300</v>
      </c>
    </row>
    <row r="154" spans="1:5" s="66" customFormat="1" ht="15.75">
      <c r="A154" s="72" t="s">
        <v>218</v>
      </c>
      <c r="B154" s="73">
        <v>29200</v>
      </c>
      <c r="C154" s="74"/>
      <c r="D154" s="73">
        <v>29200</v>
      </c>
      <c r="E154" s="75"/>
    </row>
    <row r="155" spans="1:5" s="66" customFormat="1" ht="15.75">
      <c r="A155" s="72" t="s">
        <v>219</v>
      </c>
      <c r="B155" s="73">
        <v>9000</v>
      </c>
      <c r="C155" s="74"/>
      <c r="D155" s="73">
        <v>9000</v>
      </c>
      <c r="E155" s="75"/>
    </row>
    <row r="156" spans="1:5" s="66" customFormat="1" ht="15.75">
      <c r="A156" s="72" t="s">
        <v>220</v>
      </c>
      <c r="B156" s="73">
        <v>12400</v>
      </c>
      <c r="C156" s="74"/>
      <c r="D156" s="73">
        <v>21200</v>
      </c>
      <c r="E156" s="75"/>
    </row>
    <row r="157" spans="1:5" s="66" customFormat="1" ht="15.75">
      <c r="A157" s="72" t="s">
        <v>221</v>
      </c>
      <c r="B157" s="73">
        <v>4500</v>
      </c>
      <c r="C157" s="74"/>
      <c r="D157" s="73">
        <v>5900</v>
      </c>
      <c r="E157" s="75"/>
    </row>
    <row r="158" spans="1:5" s="66" customFormat="1" ht="15.75">
      <c r="A158" s="72" t="s">
        <v>222</v>
      </c>
      <c r="B158" s="73"/>
      <c r="C158" s="74"/>
      <c r="D158" s="73"/>
      <c r="E158" s="75"/>
    </row>
    <row r="159" spans="1:5" s="66" customFormat="1" ht="15.75">
      <c r="A159" s="72" t="s">
        <v>223</v>
      </c>
      <c r="B159" s="73">
        <v>1905</v>
      </c>
      <c r="C159" s="74"/>
      <c r="D159" s="73">
        <v>3000</v>
      </c>
      <c r="E159" s="75"/>
    </row>
    <row r="160" spans="1:5" s="66" customFormat="1" ht="15.75">
      <c r="A160" s="72" t="s">
        <v>224</v>
      </c>
      <c r="B160" s="73"/>
      <c r="C160" s="74"/>
      <c r="D160" s="73"/>
      <c r="E160" s="75"/>
    </row>
    <row r="161" spans="1:5" s="66" customFormat="1" ht="15.75">
      <c r="A161" s="72" t="s">
        <v>225</v>
      </c>
      <c r="B161" s="78"/>
      <c r="C161" s="74"/>
      <c r="D161" s="78"/>
      <c r="E161" s="75"/>
    </row>
    <row r="162" spans="1:5" s="66" customFormat="1" ht="15.75">
      <c r="A162" s="63" t="s">
        <v>44</v>
      </c>
      <c r="B162" s="69"/>
      <c r="C162" s="70">
        <f>SUM(B163:B173)</f>
        <v>0</v>
      </c>
      <c r="D162" s="69"/>
      <c r="E162" s="71">
        <f>SUM(D163:D173)</f>
        <v>0</v>
      </c>
    </row>
    <row r="163" spans="1:5" s="66" customFormat="1" ht="15.75">
      <c r="A163" s="72" t="s">
        <v>226</v>
      </c>
      <c r="B163" s="73"/>
      <c r="C163" s="74"/>
      <c r="D163" s="73"/>
      <c r="E163" s="75"/>
    </row>
    <row r="164" spans="1:5" s="66" customFormat="1" ht="15.75">
      <c r="A164" s="72" t="s">
        <v>227</v>
      </c>
      <c r="B164" s="73"/>
      <c r="C164" s="74"/>
      <c r="D164" s="73"/>
      <c r="E164" s="75"/>
    </row>
    <row r="165" spans="1:5" s="66" customFormat="1" ht="15.75">
      <c r="A165" s="72" t="s">
        <v>228</v>
      </c>
      <c r="B165" s="73"/>
      <c r="C165" s="74"/>
      <c r="D165" s="73"/>
      <c r="E165" s="75"/>
    </row>
    <row r="166" spans="1:5" s="66" customFormat="1" ht="15.75">
      <c r="A166" s="72" t="s">
        <v>229</v>
      </c>
      <c r="B166" s="73"/>
      <c r="C166" s="74"/>
      <c r="D166" s="73"/>
      <c r="E166" s="75"/>
    </row>
    <row r="167" spans="1:5" s="66" customFormat="1" ht="15.75">
      <c r="A167" s="72" t="s">
        <v>230</v>
      </c>
      <c r="B167" s="73"/>
      <c r="C167" s="74"/>
      <c r="D167" s="73"/>
      <c r="E167" s="75"/>
    </row>
    <row r="168" spans="1:5" s="66" customFormat="1" ht="15.75">
      <c r="A168" s="72" t="s">
        <v>231</v>
      </c>
      <c r="B168" s="73"/>
      <c r="C168" s="74"/>
      <c r="D168" s="73"/>
      <c r="E168" s="75"/>
    </row>
    <row r="169" spans="1:5" s="66" customFormat="1" ht="15.75">
      <c r="A169" s="72" t="s">
        <v>232</v>
      </c>
      <c r="B169" s="73"/>
      <c r="C169" s="74"/>
      <c r="D169" s="73"/>
      <c r="E169" s="75"/>
    </row>
    <row r="170" spans="1:5" s="66" customFormat="1" ht="15.75">
      <c r="A170" s="72" t="s">
        <v>233</v>
      </c>
      <c r="B170" s="73"/>
      <c r="C170" s="74"/>
      <c r="D170" s="73"/>
      <c r="E170" s="75"/>
    </row>
    <row r="171" spans="1:5" s="66" customFormat="1" ht="15.75">
      <c r="A171" s="72" t="s">
        <v>234</v>
      </c>
      <c r="B171" s="73"/>
      <c r="C171" s="74"/>
      <c r="D171" s="73"/>
      <c r="E171" s="75"/>
    </row>
    <row r="172" spans="1:5" s="66" customFormat="1" ht="15.75">
      <c r="A172" s="72" t="s">
        <v>235</v>
      </c>
      <c r="B172" s="73"/>
      <c r="C172" s="74"/>
      <c r="D172" s="73"/>
      <c r="E172" s="75"/>
    </row>
    <row r="173" spans="1:5" s="66" customFormat="1" ht="15.75">
      <c r="A173" s="72" t="s">
        <v>236</v>
      </c>
      <c r="B173" s="73"/>
      <c r="C173" s="74"/>
      <c r="D173" s="73"/>
      <c r="E173" s="75"/>
    </row>
    <row r="174" spans="1:5" s="66" customFormat="1" ht="15.75">
      <c r="A174" s="63" t="s">
        <v>45</v>
      </c>
      <c r="B174" s="69"/>
      <c r="C174" s="70">
        <f>SUM(B175:B177)</f>
        <v>0</v>
      </c>
      <c r="D174" s="69"/>
      <c r="E174" s="71">
        <f>SUM(D175:D177)</f>
        <v>0</v>
      </c>
    </row>
    <row r="175" spans="1:5" s="66" customFormat="1" ht="15.75">
      <c r="A175" s="72" t="s">
        <v>237</v>
      </c>
      <c r="B175" s="73"/>
      <c r="C175" s="74"/>
      <c r="D175" s="73"/>
      <c r="E175" s="75"/>
    </row>
    <row r="176" spans="1:5" s="66" customFormat="1" ht="15.75">
      <c r="A176" s="72" t="s">
        <v>238</v>
      </c>
      <c r="B176" s="73"/>
      <c r="C176" s="74"/>
      <c r="D176" s="73"/>
      <c r="E176" s="75"/>
    </row>
    <row r="177" spans="1:5" s="66" customFormat="1" ht="15.75">
      <c r="A177" s="72" t="s">
        <v>239</v>
      </c>
      <c r="B177" s="78"/>
      <c r="C177" s="74"/>
      <c r="D177" s="78"/>
      <c r="E177" s="75"/>
    </row>
    <row r="178" spans="1:5" s="66" customFormat="1" ht="15.75">
      <c r="A178" s="79" t="s">
        <v>121</v>
      </c>
      <c r="B178" s="77"/>
      <c r="C178" s="82">
        <f>SUM(B179:B180)</f>
        <v>-2000</v>
      </c>
      <c r="D178" s="77"/>
      <c r="E178" s="83">
        <f>SUM(D179:D180)</f>
        <v>-1500</v>
      </c>
    </row>
    <row r="179" spans="1:5" s="66" customFormat="1" ht="15.75">
      <c r="A179" s="72" t="s">
        <v>240</v>
      </c>
      <c r="B179" s="73"/>
      <c r="C179" s="74"/>
      <c r="D179" s="73"/>
      <c r="E179" s="75"/>
    </row>
    <row r="180" spans="1:5" s="66" customFormat="1" ht="15.75">
      <c r="A180" s="72" t="s">
        <v>241</v>
      </c>
      <c r="B180" s="78">
        <v>-2000</v>
      </c>
      <c r="C180" s="74"/>
      <c r="D180" s="78">
        <v>-1500</v>
      </c>
      <c r="E180" s="75"/>
    </row>
    <row r="181" spans="1:5" s="66" customFormat="1" ht="15.75">
      <c r="A181" s="79" t="s">
        <v>6</v>
      </c>
      <c r="B181" s="77"/>
      <c r="C181" s="82">
        <f>SUM(B182:B182)</f>
        <v>0</v>
      </c>
      <c r="D181" s="77"/>
      <c r="E181" s="83">
        <f>SUM(D182:D182)</f>
        <v>0</v>
      </c>
    </row>
    <row r="182" spans="1:5" s="66" customFormat="1" ht="15.75">
      <c r="A182" s="72" t="s">
        <v>242</v>
      </c>
      <c r="B182" s="73"/>
      <c r="C182" s="74"/>
      <c r="D182" s="73"/>
      <c r="E182" s="75"/>
    </row>
    <row r="183" spans="1:5" s="66" customFormat="1" ht="15.75">
      <c r="A183" s="79" t="s">
        <v>7</v>
      </c>
      <c r="B183" s="77"/>
      <c r="C183" s="82">
        <f>SUM(B184:B185)</f>
        <v>0</v>
      </c>
      <c r="D183" s="77"/>
      <c r="E183" s="83">
        <f>SUM(D184:D185)</f>
        <v>0</v>
      </c>
    </row>
    <row r="184" spans="1:5" s="66" customFormat="1" ht="15.75">
      <c r="A184" s="72" t="s">
        <v>243</v>
      </c>
      <c r="B184" s="73"/>
      <c r="C184" s="74"/>
      <c r="D184" s="73"/>
      <c r="E184" s="75"/>
    </row>
    <row r="185" spans="1:5" s="66" customFormat="1" ht="15.75">
      <c r="A185" s="72" t="s">
        <v>244</v>
      </c>
      <c r="B185" s="73"/>
      <c r="C185" s="74"/>
      <c r="D185" s="73"/>
      <c r="E185" s="75"/>
    </row>
    <row r="186" spans="1:5" s="66" customFormat="1" ht="15.75">
      <c r="A186" s="79" t="s">
        <v>8</v>
      </c>
      <c r="B186" s="77"/>
      <c r="C186" s="82">
        <f>+C187+C189</f>
        <v>456270</v>
      </c>
      <c r="D186" s="77"/>
      <c r="E186" s="83">
        <f>+E187+E189</f>
        <v>451931</v>
      </c>
    </row>
    <row r="187" spans="1:5" s="66" customFormat="1" ht="15.75">
      <c r="A187" s="63" t="s">
        <v>115</v>
      </c>
      <c r="B187" s="69"/>
      <c r="C187" s="70">
        <f>SUM(B188:B188)</f>
        <v>0</v>
      </c>
      <c r="D187" s="69"/>
      <c r="E187" s="71">
        <f>SUM(D188:D188)</f>
        <v>0</v>
      </c>
    </row>
    <row r="188" spans="1:5" s="66" customFormat="1" ht="15.75">
      <c r="A188" s="72" t="s">
        <v>245</v>
      </c>
      <c r="B188" s="73"/>
      <c r="C188" s="74"/>
      <c r="D188" s="73"/>
      <c r="E188" s="75"/>
    </row>
    <row r="189" spans="1:5" s="66" customFormat="1" ht="15.75">
      <c r="A189" s="63" t="s">
        <v>46</v>
      </c>
      <c r="B189" s="69"/>
      <c r="C189" s="70">
        <f>SUM(B190:B207)</f>
        <v>456270</v>
      </c>
      <c r="D189" s="69"/>
      <c r="E189" s="71">
        <f>SUM(D190:D207)</f>
        <v>451931</v>
      </c>
    </row>
    <row r="190" spans="1:7" s="66" customFormat="1" ht="15.75">
      <c r="A190" s="72" t="s">
        <v>246</v>
      </c>
      <c r="B190" s="73">
        <v>14100</v>
      </c>
      <c r="C190" s="74"/>
      <c r="D190" s="73">
        <v>14100</v>
      </c>
      <c r="E190" s="75"/>
      <c r="G190" s="107"/>
    </row>
    <row r="191" spans="1:7" s="66" customFormat="1" ht="15.75">
      <c r="A191" s="72" t="s">
        <v>247</v>
      </c>
      <c r="B191" s="73">
        <v>20650</v>
      </c>
      <c r="C191" s="74"/>
      <c r="D191" s="73">
        <v>20650</v>
      </c>
      <c r="E191" s="75"/>
      <c r="G191" s="107"/>
    </row>
    <row r="192" spans="1:7" s="66" customFormat="1" ht="15.75">
      <c r="A192" s="72" t="s">
        <v>248</v>
      </c>
      <c r="B192" s="73"/>
      <c r="C192" s="74"/>
      <c r="D192" s="73"/>
      <c r="E192" s="75"/>
      <c r="G192" s="107"/>
    </row>
    <row r="193" spans="1:7" s="66" customFormat="1" ht="15.75">
      <c r="A193" s="72" t="s">
        <v>249</v>
      </c>
      <c r="B193" s="73"/>
      <c r="C193" s="74"/>
      <c r="D193" s="73"/>
      <c r="E193" s="75"/>
      <c r="G193" s="107"/>
    </row>
    <row r="194" spans="1:7" s="66" customFormat="1" ht="15.75">
      <c r="A194" s="72" t="s">
        <v>250</v>
      </c>
      <c r="B194" s="73"/>
      <c r="C194" s="74"/>
      <c r="D194" s="73"/>
      <c r="E194" s="75"/>
      <c r="G194" s="107"/>
    </row>
    <row r="195" spans="1:7" s="66" customFormat="1" ht="15.75">
      <c r="A195" s="72" t="s">
        <v>251</v>
      </c>
      <c r="B195" s="73"/>
      <c r="C195" s="74"/>
      <c r="D195" s="73"/>
      <c r="E195" s="75"/>
      <c r="G195" s="107"/>
    </row>
    <row r="196" spans="1:7" s="66" customFormat="1" ht="15.75">
      <c r="A196" s="72" t="s">
        <v>252</v>
      </c>
      <c r="B196" s="73"/>
      <c r="C196" s="74"/>
      <c r="D196" s="73">
        <v>161</v>
      </c>
      <c r="E196" s="75"/>
      <c r="G196" s="107"/>
    </row>
    <row r="197" spans="1:7" s="66" customFormat="1" ht="15.75">
      <c r="A197" s="106" t="s">
        <v>531</v>
      </c>
      <c r="B197" s="73"/>
      <c r="C197" s="74"/>
      <c r="D197" s="73"/>
      <c r="E197" s="75"/>
      <c r="G197" s="107"/>
    </row>
    <row r="198" spans="1:7" s="66" customFormat="1" ht="15.75">
      <c r="A198" s="72" t="s">
        <v>253</v>
      </c>
      <c r="B198" s="73"/>
      <c r="C198" s="74"/>
      <c r="D198" s="73"/>
      <c r="E198" s="75"/>
      <c r="G198" s="107"/>
    </row>
    <row r="199" spans="1:7" s="66" customFormat="1" ht="15.75">
      <c r="A199" s="72" t="s">
        <v>254</v>
      </c>
      <c r="B199" s="73">
        <v>20</v>
      </c>
      <c r="C199" s="74"/>
      <c r="D199" s="73">
        <v>20</v>
      </c>
      <c r="E199" s="75"/>
      <c r="G199" s="107"/>
    </row>
    <row r="200" spans="1:7" s="66" customFormat="1" ht="15.75">
      <c r="A200" s="72" t="s">
        <v>255</v>
      </c>
      <c r="B200" s="73"/>
      <c r="C200" s="74"/>
      <c r="D200" s="73"/>
      <c r="E200" s="75"/>
      <c r="G200" s="107"/>
    </row>
    <row r="201" spans="1:7" s="66" customFormat="1" ht="15.75">
      <c r="A201" s="106" t="s">
        <v>537</v>
      </c>
      <c r="B201" s="73"/>
      <c r="C201" s="74"/>
      <c r="D201" s="73"/>
      <c r="E201" s="75"/>
      <c r="G201" s="107"/>
    </row>
    <row r="202" spans="1:7" s="66" customFormat="1" ht="15.75">
      <c r="A202" s="72" t="s">
        <v>256</v>
      </c>
      <c r="B202" s="73">
        <v>1300</v>
      </c>
      <c r="C202" s="74"/>
      <c r="D202" s="73">
        <v>1300</v>
      </c>
      <c r="E202" s="75"/>
      <c r="G202" s="107"/>
    </row>
    <row r="203" spans="1:7" s="66" customFormat="1" ht="15.75">
      <c r="A203" s="72" t="s">
        <v>257</v>
      </c>
      <c r="B203" s="73">
        <v>22000</v>
      </c>
      <c r="C203" s="74"/>
      <c r="D203" s="73">
        <v>14500</v>
      </c>
      <c r="E203" s="75"/>
      <c r="G203" s="107"/>
    </row>
    <row r="204" spans="1:7" s="66" customFormat="1" ht="15.75">
      <c r="A204" s="72" t="s">
        <v>258</v>
      </c>
      <c r="B204" s="73"/>
      <c r="C204" s="74"/>
      <c r="D204" s="73"/>
      <c r="E204" s="75"/>
      <c r="G204" s="107"/>
    </row>
    <row r="205" spans="1:7" s="66" customFormat="1" ht="15.75">
      <c r="A205" s="72" t="s">
        <v>259</v>
      </c>
      <c r="B205" s="73">
        <v>16000</v>
      </c>
      <c r="C205" s="74"/>
      <c r="D205" s="73">
        <v>16000</v>
      </c>
      <c r="E205" s="75"/>
      <c r="G205" s="107"/>
    </row>
    <row r="206" spans="1:7" s="66" customFormat="1" ht="15.75">
      <c r="A206" s="72" t="s">
        <v>260</v>
      </c>
      <c r="B206" s="73">
        <v>22200</v>
      </c>
      <c r="C206" s="74"/>
      <c r="D206" s="73">
        <v>22200</v>
      </c>
      <c r="E206" s="75"/>
      <c r="G206" s="107"/>
    </row>
    <row r="207" spans="1:7" s="66" customFormat="1" ht="15.75">
      <c r="A207" s="72" t="s">
        <v>261</v>
      </c>
      <c r="B207" s="78">
        <v>360000</v>
      </c>
      <c r="C207" s="74"/>
      <c r="D207" s="78">
        <v>363000</v>
      </c>
      <c r="E207" s="75"/>
      <c r="G207" s="107"/>
    </row>
    <row r="208" spans="1:5" s="66" customFormat="1" ht="15.75">
      <c r="A208" s="212"/>
      <c r="B208" s="213"/>
      <c r="C208" s="213">
        <f>+C75+C82+C128+C132+C146+C178+C181+C183+C186</f>
        <v>1495233</v>
      </c>
      <c r="D208" s="214"/>
      <c r="E208" s="215">
        <f>+E75+E82+E128+E132+E146+E178+E181+E183+E186</f>
        <v>1514272</v>
      </c>
    </row>
    <row r="209" spans="1:5" s="66" customFormat="1" ht="15.75">
      <c r="A209" s="85" t="s">
        <v>9</v>
      </c>
      <c r="B209" s="86"/>
      <c r="C209" s="86">
        <f>+C73-C208</f>
        <v>11187</v>
      </c>
      <c r="D209" s="86"/>
      <c r="E209" s="87">
        <f>+E73-E208</f>
        <v>438</v>
      </c>
    </row>
    <row r="210" spans="1:7" ht="15.75">
      <c r="A210" s="79" t="s">
        <v>10</v>
      </c>
      <c r="B210" s="80"/>
      <c r="C210" s="80"/>
      <c r="D210" s="80"/>
      <c r="E210" s="81"/>
      <c r="F210" s="66"/>
      <c r="G210" s="66"/>
    </row>
    <row r="211" spans="1:7" s="84" customFormat="1" ht="15.75">
      <c r="A211" s="79" t="s">
        <v>47</v>
      </c>
      <c r="B211" s="77"/>
      <c r="C211" s="82">
        <f>SUM(B212:B213)</f>
        <v>0</v>
      </c>
      <c r="D211" s="77"/>
      <c r="E211" s="83">
        <f>SUM(D212:D213)</f>
        <v>299649</v>
      </c>
      <c r="F211" s="66"/>
      <c r="G211" s="66"/>
    </row>
    <row r="212" spans="1:7" ht="15.75">
      <c r="A212" s="72" t="s">
        <v>183</v>
      </c>
      <c r="B212" s="73"/>
      <c r="C212" s="74"/>
      <c r="D212" s="73"/>
      <c r="E212" s="75"/>
      <c r="F212" s="66"/>
      <c r="G212" s="66"/>
    </row>
    <row r="213" spans="1:5" s="66" customFormat="1" ht="15.75">
      <c r="A213" s="72" t="s">
        <v>184</v>
      </c>
      <c r="B213" s="78"/>
      <c r="C213" s="74"/>
      <c r="D213" s="78">
        <v>299649</v>
      </c>
      <c r="E213" s="75"/>
    </row>
    <row r="214" spans="1:5" s="66" customFormat="1" ht="15.75">
      <c r="A214" s="79" t="s">
        <v>11</v>
      </c>
      <c r="B214" s="77"/>
      <c r="C214" s="82">
        <f>+C215+C218+C220+C223</f>
        <v>26100</v>
      </c>
      <c r="D214" s="77"/>
      <c r="E214" s="83">
        <f>+E215+E218+E220+E223</f>
        <v>26100</v>
      </c>
    </row>
    <row r="215" spans="1:5" s="66" customFormat="1" ht="15.75">
      <c r="A215" s="63" t="s">
        <v>116</v>
      </c>
      <c r="B215" s="69"/>
      <c r="C215" s="70">
        <f>SUM(B216:B217)</f>
        <v>9000</v>
      </c>
      <c r="D215" s="69"/>
      <c r="E215" s="71">
        <f>SUM(D216:D217)</f>
        <v>9000</v>
      </c>
    </row>
    <row r="216" spans="1:6" s="66" customFormat="1" ht="15.75">
      <c r="A216" s="72" t="s">
        <v>185</v>
      </c>
      <c r="B216" s="73">
        <v>9000</v>
      </c>
      <c r="C216" s="74"/>
      <c r="D216" s="73">
        <v>9000</v>
      </c>
      <c r="E216" s="75"/>
      <c r="F216" s="58"/>
    </row>
    <row r="217" spans="1:6" s="66" customFormat="1" ht="15.75">
      <c r="A217" s="72" t="s">
        <v>186</v>
      </c>
      <c r="B217" s="78"/>
      <c r="C217" s="74"/>
      <c r="D217" s="78"/>
      <c r="E217" s="75"/>
      <c r="F217" s="84"/>
    </row>
    <row r="218" spans="1:6" s="66" customFormat="1" ht="15.75">
      <c r="A218" s="63" t="s">
        <v>48</v>
      </c>
      <c r="B218" s="69"/>
      <c r="C218" s="70">
        <f>SUM(B219:B219)</f>
        <v>0</v>
      </c>
      <c r="D218" s="69"/>
      <c r="E218" s="71">
        <f>SUM(D219:D219)</f>
        <v>0</v>
      </c>
      <c r="F218" s="58"/>
    </row>
    <row r="219" spans="1:5" s="66" customFormat="1" ht="15.75">
      <c r="A219" s="72" t="s">
        <v>187</v>
      </c>
      <c r="B219" s="73"/>
      <c r="C219" s="74"/>
      <c r="D219" s="73"/>
      <c r="E219" s="75"/>
    </row>
    <row r="220" spans="1:5" s="66" customFormat="1" ht="15.75">
      <c r="A220" s="63" t="s">
        <v>49</v>
      </c>
      <c r="B220" s="69"/>
      <c r="C220" s="70">
        <f>SUM(B221:B222)</f>
        <v>0</v>
      </c>
      <c r="D220" s="69"/>
      <c r="E220" s="71">
        <f>SUM(D221:D222)</f>
        <v>0</v>
      </c>
    </row>
    <row r="221" spans="1:5" s="66" customFormat="1" ht="15.75">
      <c r="A221" s="72" t="s">
        <v>188</v>
      </c>
      <c r="B221" s="73"/>
      <c r="C221" s="74"/>
      <c r="D221" s="73"/>
      <c r="E221" s="75"/>
    </row>
    <row r="222" spans="1:5" s="66" customFormat="1" ht="15.75">
      <c r="A222" s="72" t="s">
        <v>189</v>
      </c>
      <c r="B222" s="78"/>
      <c r="C222" s="74"/>
      <c r="D222" s="78"/>
      <c r="E222" s="75"/>
    </row>
    <row r="223" spans="1:5" s="66" customFormat="1" ht="15.75">
      <c r="A223" s="63" t="s">
        <v>122</v>
      </c>
      <c r="B223" s="69"/>
      <c r="C223" s="70">
        <f>SUM(B224:B231)</f>
        <v>17100</v>
      </c>
      <c r="D223" s="69"/>
      <c r="E223" s="71">
        <f>SUM(D224:D231)</f>
        <v>17100</v>
      </c>
    </row>
    <row r="224" spans="1:5" s="66" customFormat="1" ht="15.75">
      <c r="A224" s="72" t="s">
        <v>190</v>
      </c>
      <c r="B224" s="73">
        <v>17100</v>
      </c>
      <c r="C224" s="74"/>
      <c r="D224" s="73">
        <v>17100</v>
      </c>
      <c r="E224" s="75"/>
    </row>
    <row r="225" spans="1:5" s="66" customFormat="1" ht="15.75">
      <c r="A225" s="72" t="s">
        <v>191</v>
      </c>
      <c r="B225" s="73"/>
      <c r="C225" s="74"/>
      <c r="D225" s="73"/>
      <c r="E225" s="75"/>
    </row>
    <row r="226" spans="1:5" s="66" customFormat="1" ht="15.75">
      <c r="A226" s="72" t="s">
        <v>192</v>
      </c>
      <c r="B226" s="73"/>
      <c r="C226" s="74"/>
      <c r="D226" s="73"/>
      <c r="E226" s="75"/>
    </row>
    <row r="227" spans="1:5" s="66" customFormat="1" ht="15.75">
      <c r="A227" s="72" t="s">
        <v>193</v>
      </c>
      <c r="B227" s="73"/>
      <c r="C227" s="74"/>
      <c r="D227" s="73"/>
      <c r="E227" s="75"/>
    </row>
    <row r="228" spans="1:5" s="66" customFormat="1" ht="15.75">
      <c r="A228" s="72" t="s">
        <v>194</v>
      </c>
      <c r="B228" s="73"/>
      <c r="C228" s="74"/>
      <c r="D228" s="73"/>
      <c r="E228" s="75"/>
    </row>
    <row r="229" spans="1:5" s="66" customFormat="1" ht="15.75">
      <c r="A229" s="72" t="s">
        <v>195</v>
      </c>
      <c r="B229" s="73"/>
      <c r="C229" s="74"/>
      <c r="D229" s="73"/>
      <c r="E229" s="75"/>
    </row>
    <row r="230" spans="1:5" s="66" customFormat="1" ht="15.75">
      <c r="A230" s="72" t="s">
        <v>196</v>
      </c>
      <c r="B230" s="73"/>
      <c r="C230" s="74"/>
      <c r="D230" s="73"/>
      <c r="E230" s="75"/>
    </row>
    <row r="231" spans="1:5" s="66" customFormat="1" ht="15.75">
      <c r="A231" s="72" t="s">
        <v>197</v>
      </c>
      <c r="B231" s="73"/>
      <c r="C231" s="74"/>
      <c r="D231" s="73"/>
      <c r="E231" s="75"/>
    </row>
    <row r="232" spans="1:5" s="66" customFormat="1" ht="15.75">
      <c r="A232" s="79" t="s">
        <v>12</v>
      </c>
      <c r="B232" s="77"/>
      <c r="C232" s="82">
        <f>+C233+C236+C237</f>
        <v>400</v>
      </c>
      <c r="D232" s="77"/>
      <c r="E232" s="83">
        <f>+E233+E236+E237</f>
        <v>730</v>
      </c>
    </row>
    <row r="233" spans="1:5" s="66" customFormat="1" ht="15.75">
      <c r="A233" s="63" t="s">
        <v>50</v>
      </c>
      <c r="B233" s="69"/>
      <c r="C233" s="70">
        <f>SUM(B234:B235)</f>
        <v>200</v>
      </c>
      <c r="D233" s="69"/>
      <c r="E233" s="71">
        <f>SUM(D234:D235)</f>
        <v>200</v>
      </c>
    </row>
    <row r="234" spans="1:5" s="66" customFormat="1" ht="15.75">
      <c r="A234" s="72" t="s">
        <v>262</v>
      </c>
      <c r="B234" s="73">
        <v>200</v>
      </c>
      <c r="C234" s="74"/>
      <c r="D234" s="73">
        <v>200</v>
      </c>
      <c r="E234" s="75"/>
    </row>
    <row r="235" spans="1:5" s="66" customFormat="1" ht="15.75">
      <c r="A235" s="72" t="s">
        <v>263</v>
      </c>
      <c r="B235" s="78"/>
      <c r="C235" s="74"/>
      <c r="D235" s="78"/>
      <c r="E235" s="75"/>
    </row>
    <row r="236" spans="1:5" s="66" customFormat="1" ht="15.75">
      <c r="A236" s="63" t="s">
        <v>51</v>
      </c>
      <c r="B236" s="69"/>
      <c r="C236" s="70">
        <v>0</v>
      </c>
      <c r="D236" s="69"/>
      <c r="E236" s="71">
        <v>0</v>
      </c>
    </row>
    <row r="237" spans="1:5" s="66" customFormat="1" ht="15.75">
      <c r="A237" s="63" t="s">
        <v>52</v>
      </c>
      <c r="B237" s="69"/>
      <c r="C237" s="70">
        <f>SUM(B238:B243)</f>
        <v>200</v>
      </c>
      <c r="D237" s="69"/>
      <c r="E237" s="71">
        <f>SUM(D238:D243)</f>
        <v>530</v>
      </c>
    </row>
    <row r="238" spans="1:5" s="66" customFormat="1" ht="15.75">
      <c r="A238" s="72" t="s">
        <v>264</v>
      </c>
      <c r="B238" s="73"/>
      <c r="C238" s="74"/>
      <c r="D238" s="73"/>
      <c r="E238" s="75"/>
    </row>
    <row r="239" spans="1:5" s="66" customFormat="1" ht="15.75">
      <c r="A239" s="72" t="s">
        <v>265</v>
      </c>
      <c r="B239" s="73"/>
      <c r="C239" s="74"/>
      <c r="D239" s="73"/>
      <c r="E239" s="75"/>
    </row>
    <row r="240" spans="1:5" s="66" customFormat="1" ht="15.75">
      <c r="A240" s="72" t="s">
        <v>266</v>
      </c>
      <c r="B240" s="73"/>
      <c r="C240" s="74"/>
      <c r="D240" s="73"/>
      <c r="E240" s="75"/>
    </row>
    <row r="241" spans="1:5" s="66" customFormat="1" ht="15.75">
      <c r="A241" s="72" t="s">
        <v>267</v>
      </c>
      <c r="B241" s="73"/>
      <c r="C241" s="74"/>
      <c r="D241" s="73"/>
      <c r="E241" s="75"/>
    </row>
    <row r="242" spans="1:5" s="66" customFormat="1" ht="15.75">
      <c r="A242" s="72" t="s">
        <v>268</v>
      </c>
      <c r="B242" s="73"/>
      <c r="C242" s="74"/>
      <c r="D242" s="73">
        <v>104</v>
      </c>
      <c r="E242" s="75"/>
    </row>
    <row r="243" spans="1:5" s="66" customFormat="1" ht="15.75">
      <c r="A243" s="72" t="s">
        <v>269</v>
      </c>
      <c r="B243" s="73">
        <v>200</v>
      </c>
      <c r="C243" s="74"/>
      <c r="D243" s="73">
        <v>426</v>
      </c>
      <c r="E243" s="75"/>
    </row>
    <row r="244" spans="1:5" s="66" customFormat="1" ht="15.75">
      <c r="A244" s="79" t="s">
        <v>131</v>
      </c>
      <c r="B244" s="77"/>
      <c r="C244" s="82">
        <f>B245-B246</f>
        <v>0</v>
      </c>
      <c r="D244" s="77"/>
      <c r="E244" s="83">
        <f>D245-D246</f>
        <v>0</v>
      </c>
    </row>
    <row r="245" spans="1:5" s="66" customFormat="1" ht="15.75">
      <c r="A245" s="72" t="s">
        <v>198</v>
      </c>
      <c r="B245" s="73"/>
      <c r="C245" s="74"/>
      <c r="D245" s="73"/>
      <c r="E245" s="75"/>
    </row>
    <row r="246" spans="1:5" s="66" customFormat="1" ht="15.75">
      <c r="A246" s="72" t="s">
        <v>270</v>
      </c>
      <c r="B246" s="78"/>
      <c r="C246" s="74"/>
      <c r="D246" s="78"/>
      <c r="E246" s="75"/>
    </row>
    <row r="247" spans="1:5" s="66" customFormat="1" ht="15.75">
      <c r="A247" s="88"/>
      <c r="B247" s="213"/>
      <c r="C247" s="213">
        <f>C211+C214-C232+C244</f>
        <v>25700</v>
      </c>
      <c r="D247" s="213"/>
      <c r="E247" s="215">
        <f>E211+E214-E232+E244</f>
        <v>325019</v>
      </c>
    </row>
    <row r="248" spans="1:5" s="66" customFormat="1" ht="15.75">
      <c r="A248" s="79" t="s">
        <v>13</v>
      </c>
      <c r="B248" s="80"/>
      <c r="C248" s="80"/>
      <c r="D248" s="80"/>
      <c r="E248" s="81"/>
    </row>
    <row r="249" spans="1:5" s="66" customFormat="1" ht="15.75">
      <c r="A249" s="79" t="s">
        <v>14</v>
      </c>
      <c r="B249" s="77"/>
      <c r="C249" s="82">
        <f>+C250+C253+C255</f>
        <v>0</v>
      </c>
      <c r="D249" s="77"/>
      <c r="E249" s="83">
        <f>+E250+E253+E255</f>
        <v>0</v>
      </c>
    </row>
    <row r="250" spans="1:5" s="66" customFormat="1" ht="15.75">
      <c r="A250" s="63" t="s">
        <v>53</v>
      </c>
      <c r="B250" s="69"/>
      <c r="C250" s="70">
        <f>SUM(B251:B252)</f>
        <v>0</v>
      </c>
      <c r="D250" s="69"/>
      <c r="E250" s="71">
        <f>SUM(D251:D252)</f>
        <v>0</v>
      </c>
    </row>
    <row r="251" spans="1:5" s="66" customFormat="1" ht="15.75">
      <c r="A251" s="72" t="s">
        <v>169</v>
      </c>
      <c r="B251" s="73"/>
      <c r="C251" s="74"/>
      <c r="D251" s="73"/>
      <c r="E251" s="75"/>
    </row>
    <row r="252" spans="1:5" s="66" customFormat="1" ht="15.75">
      <c r="A252" s="72" t="s">
        <v>170</v>
      </c>
      <c r="B252" s="78"/>
      <c r="C252" s="74"/>
      <c r="D252" s="78"/>
      <c r="E252" s="75"/>
    </row>
    <row r="253" spans="1:5" s="66" customFormat="1" ht="15.75">
      <c r="A253" s="63" t="s">
        <v>54</v>
      </c>
      <c r="B253" s="69"/>
      <c r="C253" s="70">
        <f>SUM(B254:B254)</f>
        <v>0</v>
      </c>
      <c r="D253" s="69"/>
      <c r="E253" s="71">
        <f>SUM(D254:D254)</f>
        <v>0</v>
      </c>
    </row>
    <row r="254" spans="1:5" s="66" customFormat="1" ht="15.75">
      <c r="A254" s="72" t="s">
        <v>171</v>
      </c>
      <c r="B254" s="73"/>
      <c r="C254" s="74"/>
      <c r="D254" s="73"/>
      <c r="E254" s="75"/>
    </row>
    <row r="255" spans="1:5" s="66" customFormat="1" ht="15.75">
      <c r="A255" s="63" t="s">
        <v>117</v>
      </c>
      <c r="B255" s="69"/>
      <c r="C255" s="70">
        <f>SUM(B256:B256)</f>
        <v>0</v>
      </c>
      <c r="D255" s="69"/>
      <c r="E255" s="71">
        <f>SUM(D256:D256)</f>
        <v>0</v>
      </c>
    </row>
    <row r="256" spans="1:5" s="66" customFormat="1" ht="15.75">
      <c r="A256" s="72" t="s">
        <v>172</v>
      </c>
      <c r="B256" s="73"/>
      <c r="C256" s="74"/>
      <c r="D256" s="73"/>
      <c r="E256" s="75"/>
    </row>
    <row r="257" spans="1:5" s="66" customFormat="1" ht="15.75">
      <c r="A257" s="79" t="s">
        <v>15</v>
      </c>
      <c r="B257" s="77"/>
      <c r="C257" s="82">
        <f>+C258+C260+C262</f>
        <v>0</v>
      </c>
      <c r="D257" s="77"/>
      <c r="E257" s="83">
        <f>+E258+E260+E262</f>
        <v>0</v>
      </c>
    </row>
    <row r="258" spans="1:5" s="66" customFormat="1" ht="15.75">
      <c r="A258" s="63" t="s">
        <v>53</v>
      </c>
      <c r="B258" s="69"/>
      <c r="C258" s="70">
        <f>SUM(B259:B259)</f>
        <v>0</v>
      </c>
      <c r="D258" s="69"/>
      <c r="E258" s="71">
        <f>SUM(D259:D259)</f>
        <v>0</v>
      </c>
    </row>
    <row r="259" spans="1:5" s="66" customFormat="1" ht="15.75">
      <c r="A259" s="72" t="s">
        <v>271</v>
      </c>
      <c r="B259" s="73"/>
      <c r="C259" s="74"/>
      <c r="D259" s="73"/>
      <c r="E259" s="75"/>
    </row>
    <row r="260" spans="1:5" s="66" customFormat="1" ht="15.75">
      <c r="A260" s="63" t="s">
        <v>54</v>
      </c>
      <c r="B260" s="69"/>
      <c r="C260" s="70">
        <f>SUM(B261:B261)</f>
        <v>0</v>
      </c>
      <c r="D260" s="69"/>
      <c r="E260" s="71">
        <f>SUM(D261:D261)</f>
        <v>0</v>
      </c>
    </row>
    <row r="261" spans="1:5" s="66" customFormat="1" ht="15.75">
      <c r="A261" s="72" t="s">
        <v>272</v>
      </c>
      <c r="B261" s="73"/>
      <c r="C261" s="74"/>
      <c r="D261" s="73"/>
      <c r="E261" s="75"/>
    </row>
    <row r="262" spans="1:5" s="66" customFormat="1" ht="15.75">
      <c r="A262" s="63" t="s">
        <v>117</v>
      </c>
      <c r="B262" s="69"/>
      <c r="C262" s="70">
        <f>SUM(B263:B263)</f>
        <v>0</v>
      </c>
      <c r="D262" s="69"/>
      <c r="E262" s="71">
        <f>SUM(D263:D263)</f>
        <v>0</v>
      </c>
    </row>
    <row r="263" spans="1:5" s="66" customFormat="1" ht="15.75">
      <c r="A263" s="72" t="s">
        <v>273</v>
      </c>
      <c r="B263" s="73"/>
      <c r="C263" s="74"/>
      <c r="D263" s="73"/>
      <c r="E263" s="75"/>
    </row>
    <row r="264" spans="1:5" s="66" customFormat="1" ht="15.75">
      <c r="A264" s="88"/>
      <c r="B264" s="213"/>
      <c r="C264" s="213">
        <f>C249-C257</f>
        <v>0</v>
      </c>
      <c r="D264" s="213"/>
      <c r="E264" s="215">
        <f>E249-E257</f>
        <v>0</v>
      </c>
    </row>
    <row r="265" spans="1:5" s="66" customFormat="1" ht="15.75">
      <c r="A265" s="79" t="s">
        <v>16</v>
      </c>
      <c r="B265" s="80"/>
      <c r="C265" s="80"/>
      <c r="D265" s="80"/>
      <c r="E265" s="81"/>
    </row>
    <row r="266" spans="1:5" s="66" customFormat="1" ht="15.75">
      <c r="A266" s="79" t="s">
        <v>119</v>
      </c>
      <c r="B266" s="77"/>
      <c r="C266" s="82">
        <f>SUM(B267:B270)</f>
        <v>0</v>
      </c>
      <c r="D266" s="77"/>
      <c r="E266" s="83">
        <f>SUM(D267:D270)</f>
        <v>0</v>
      </c>
    </row>
    <row r="267" spans="1:5" s="66" customFormat="1" ht="15.75">
      <c r="A267" s="72" t="s">
        <v>165</v>
      </c>
      <c r="B267" s="73"/>
      <c r="C267" s="74"/>
      <c r="D267" s="73"/>
      <c r="E267" s="75"/>
    </row>
    <row r="268" spans="1:5" s="66" customFormat="1" ht="15.75">
      <c r="A268" s="72" t="s">
        <v>166</v>
      </c>
      <c r="B268" s="73"/>
      <c r="C268" s="74"/>
      <c r="D268" s="73"/>
      <c r="E268" s="75"/>
    </row>
    <row r="269" spans="1:5" s="66" customFormat="1" ht="15.75">
      <c r="A269" s="72" t="s">
        <v>167</v>
      </c>
      <c r="B269" s="73"/>
      <c r="C269" s="74"/>
      <c r="D269" s="73"/>
      <c r="E269" s="75"/>
    </row>
    <row r="270" spans="1:5" s="66" customFormat="1" ht="15.75">
      <c r="A270" s="72" t="s">
        <v>168</v>
      </c>
      <c r="B270" s="78"/>
      <c r="C270" s="74"/>
      <c r="D270" s="78"/>
      <c r="E270" s="75"/>
    </row>
    <row r="271" spans="1:5" s="66" customFormat="1" ht="15.75">
      <c r="A271" s="79" t="s">
        <v>118</v>
      </c>
      <c r="B271" s="77"/>
      <c r="C271" s="82">
        <f>SUM(B272:B278)</f>
        <v>0</v>
      </c>
      <c r="D271" s="77"/>
      <c r="E271" s="83">
        <f>SUM(D272:D278)</f>
        <v>0</v>
      </c>
    </row>
    <row r="272" spans="1:5" s="66" customFormat="1" ht="15.75">
      <c r="A272" s="72" t="s">
        <v>274</v>
      </c>
      <c r="B272" s="73"/>
      <c r="C272" s="74"/>
      <c r="D272" s="73"/>
      <c r="E272" s="75"/>
    </row>
    <row r="273" spans="1:5" s="66" customFormat="1" ht="15.75">
      <c r="A273" s="72" t="s">
        <v>275</v>
      </c>
      <c r="B273" s="73"/>
      <c r="C273" s="74"/>
      <c r="D273" s="73"/>
      <c r="E273" s="75"/>
    </row>
    <row r="274" spans="1:5" s="66" customFormat="1" ht="15.75">
      <c r="A274" s="72" t="s">
        <v>276</v>
      </c>
      <c r="B274" s="73"/>
      <c r="C274" s="74"/>
      <c r="D274" s="73"/>
      <c r="E274" s="75"/>
    </row>
    <row r="275" spans="1:5" s="66" customFormat="1" ht="15.75">
      <c r="A275" s="72" t="s">
        <v>277</v>
      </c>
      <c r="B275" s="73"/>
      <c r="C275" s="74"/>
      <c r="D275" s="73"/>
      <c r="E275" s="75"/>
    </row>
    <row r="276" spans="1:5" s="66" customFormat="1" ht="15.75">
      <c r="A276" s="72" t="s">
        <v>278</v>
      </c>
      <c r="B276" s="73"/>
      <c r="C276" s="74"/>
      <c r="D276" s="73"/>
      <c r="E276" s="75"/>
    </row>
    <row r="277" spans="1:5" s="66" customFormat="1" ht="15.75">
      <c r="A277" s="72" t="s">
        <v>279</v>
      </c>
      <c r="B277" s="73"/>
      <c r="C277" s="74"/>
      <c r="D277" s="73"/>
      <c r="E277" s="75"/>
    </row>
    <row r="278" spans="1:5" s="66" customFormat="1" ht="15.75">
      <c r="A278" s="72" t="s">
        <v>280</v>
      </c>
      <c r="B278" s="73"/>
      <c r="C278" s="74"/>
      <c r="D278" s="73"/>
      <c r="E278" s="75"/>
    </row>
    <row r="279" spans="1:5" s="66" customFormat="1" ht="15.75">
      <c r="A279" s="88"/>
      <c r="B279" s="213"/>
      <c r="C279" s="213">
        <f>C266-C271</f>
        <v>0</v>
      </c>
      <c r="D279" s="213"/>
      <c r="E279" s="215">
        <f>E266-E271</f>
        <v>0</v>
      </c>
    </row>
    <row r="280" spans="1:5" s="66" customFormat="1" ht="15.75">
      <c r="A280" s="85" t="s">
        <v>31</v>
      </c>
      <c r="B280" s="86"/>
      <c r="C280" s="86">
        <f>C209+C247+C264+C279</f>
        <v>36887</v>
      </c>
      <c r="D280" s="86"/>
      <c r="E280" s="87">
        <f>E209+E247+E264+E279</f>
        <v>325457</v>
      </c>
    </row>
    <row r="281" spans="1:5" s="66" customFormat="1" ht="15.75">
      <c r="A281" s="79" t="s">
        <v>128</v>
      </c>
      <c r="B281" s="77"/>
      <c r="C281" s="82">
        <f>SUM(B282:B287)</f>
        <v>36887</v>
      </c>
      <c r="D281" s="77"/>
      <c r="E281" s="83">
        <f>SUM(D282:D287)</f>
        <v>126100</v>
      </c>
    </row>
    <row r="282" spans="1:5" s="66" customFormat="1" ht="15.75">
      <c r="A282" s="72" t="s">
        <v>281</v>
      </c>
      <c r="B282" s="73">
        <v>30100</v>
      </c>
      <c r="C282" s="74"/>
      <c r="D282" s="73">
        <v>122000</v>
      </c>
      <c r="E282" s="75"/>
    </row>
    <row r="283" spans="1:5" s="66" customFormat="1" ht="15.75">
      <c r="A283" s="72" t="s">
        <v>282</v>
      </c>
      <c r="B283" s="73">
        <v>6787</v>
      </c>
      <c r="C283" s="74"/>
      <c r="D283" s="73">
        <v>4100</v>
      </c>
      <c r="E283" s="75"/>
    </row>
    <row r="284" spans="1:5" s="66" customFormat="1" ht="15.75">
      <c r="A284" s="72" t="s">
        <v>283</v>
      </c>
      <c r="B284" s="73"/>
      <c r="C284" s="74"/>
      <c r="D284" s="73"/>
      <c r="E284" s="75"/>
    </row>
    <row r="285" spans="1:7" s="66" customFormat="1" ht="15.75">
      <c r="A285" s="72" t="s">
        <v>284</v>
      </c>
      <c r="B285" s="73"/>
      <c r="C285" s="74"/>
      <c r="D285" s="73"/>
      <c r="E285" s="75"/>
      <c r="G285" s="58"/>
    </row>
    <row r="286" spans="1:5" s="66" customFormat="1" ht="15.75">
      <c r="A286" s="72" t="s">
        <v>285</v>
      </c>
      <c r="B286" s="73"/>
      <c r="C286" s="74"/>
      <c r="D286" s="73"/>
      <c r="E286" s="75"/>
    </row>
    <row r="287" spans="1:5" s="66" customFormat="1" ht="15.75">
      <c r="A287" s="72" t="s">
        <v>286</v>
      </c>
      <c r="B287" s="78"/>
      <c r="C287" s="74"/>
      <c r="D287" s="78"/>
      <c r="E287" s="75"/>
    </row>
    <row r="288" spans="1:7" s="66" customFormat="1" ht="15.75">
      <c r="A288" s="88"/>
      <c r="B288" s="213"/>
      <c r="C288" s="213">
        <f>C280-C281</f>
        <v>0</v>
      </c>
      <c r="D288" s="213"/>
      <c r="E288" s="215">
        <f>E280-E281</f>
        <v>199357</v>
      </c>
      <c r="G288" s="58"/>
    </row>
    <row r="289" spans="1:7" s="66" customFormat="1" ht="15.75">
      <c r="A289" s="58"/>
      <c r="B289" s="58"/>
      <c r="C289" s="58"/>
      <c r="D289" s="58"/>
      <c r="E289" s="58"/>
      <c r="G289" s="58"/>
    </row>
    <row r="290" spans="1:7" s="66" customFormat="1" ht="15.75">
      <c r="A290" s="58"/>
      <c r="B290" s="58"/>
      <c r="C290" s="58"/>
      <c r="D290" s="89"/>
      <c r="E290" s="89"/>
      <c r="G290" s="58"/>
    </row>
    <row r="291" spans="1:7" s="66" customFormat="1" ht="15.75">
      <c r="A291" s="58"/>
      <c r="B291" s="58"/>
      <c r="C291" s="58"/>
      <c r="D291" s="58"/>
      <c r="E291" s="58"/>
      <c r="G291" s="58"/>
    </row>
    <row r="293" spans="1:7" s="66" customFormat="1" ht="15.75">
      <c r="A293" s="58"/>
      <c r="B293" s="58"/>
      <c r="C293" s="58"/>
      <c r="D293" s="58"/>
      <c r="E293" s="58"/>
      <c r="G293" s="58"/>
    </row>
    <row r="294" spans="1:7" s="66" customFormat="1" ht="15.75">
      <c r="A294" s="58"/>
      <c r="B294" s="58"/>
      <c r="C294" s="58"/>
      <c r="D294" s="58"/>
      <c r="E294" s="58"/>
      <c r="G294" s="58"/>
    </row>
  </sheetData>
  <sheetProtection/>
  <mergeCells count="2">
    <mergeCell ref="B1:C1"/>
    <mergeCell ref="D1:E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1"/>
  <headerFooter>
    <oddHeader>&amp;CBUDGET ECONOMICO DI GESTIONE</oddHeader>
    <oddFooter>&amp;LStampa del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zoomScale="90" zoomScaleNormal="90" zoomScalePageLayoutView="0" workbookViewId="0" topLeftCell="A1">
      <selection activeCell="J18" sqref="J18"/>
    </sheetView>
  </sheetViews>
  <sheetFormatPr defaultColWidth="9.00390625" defaultRowHeight="12.75"/>
  <cols>
    <col min="1" max="1" width="12.57421875" style="115" customWidth="1"/>
    <col min="2" max="2" width="14.00390625" style="115" customWidth="1"/>
    <col min="3" max="3" width="9.421875" style="115" customWidth="1"/>
    <col min="4" max="4" width="9.00390625" style="115" customWidth="1"/>
    <col min="5" max="5" width="9.421875" style="115" customWidth="1"/>
    <col min="6" max="6" width="12.57421875" style="115" customWidth="1"/>
    <col min="7" max="7" width="12.7109375" style="115" customWidth="1"/>
    <col min="8" max="8" width="9.7109375" style="115" customWidth="1"/>
    <col min="9" max="12" width="9.421875" style="115" customWidth="1"/>
    <col min="13" max="13" width="14.7109375" style="115" customWidth="1"/>
    <col min="14" max="17" width="9.421875" style="115" customWidth="1"/>
    <col min="18" max="16384" width="9.00390625" style="115" customWidth="1"/>
  </cols>
  <sheetData>
    <row r="1" spans="1:17" ht="18" customHeight="1">
      <c r="A1" s="196" t="s">
        <v>541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8"/>
    </row>
    <row r="2" spans="1:17" ht="12">
      <c r="A2" s="199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1"/>
    </row>
    <row r="3" spans="1:17" ht="95.25" thickBot="1">
      <c r="A3" s="116" t="s">
        <v>93</v>
      </c>
      <c r="B3" s="116" t="s">
        <v>92</v>
      </c>
      <c r="C3" s="117" t="s">
        <v>498</v>
      </c>
      <c r="D3" s="118" t="s">
        <v>91</v>
      </c>
      <c r="E3" s="118" t="s">
        <v>90</v>
      </c>
      <c r="F3" s="116" t="s">
        <v>89</v>
      </c>
      <c r="G3" s="119" t="s">
        <v>88</v>
      </c>
      <c r="H3" s="120" t="s">
        <v>87</v>
      </c>
      <c r="I3" s="120" t="s">
        <v>86</v>
      </c>
      <c r="J3" s="120" t="s">
        <v>85</v>
      </c>
      <c r="K3" s="120" t="s">
        <v>84</v>
      </c>
      <c r="L3" s="120" t="s">
        <v>83</v>
      </c>
      <c r="M3" s="120" t="s">
        <v>487</v>
      </c>
      <c r="N3" s="120" t="s">
        <v>82</v>
      </c>
      <c r="O3" s="120" t="s">
        <v>488</v>
      </c>
      <c r="P3" s="121" t="s">
        <v>81</v>
      </c>
      <c r="Q3" s="122" t="s">
        <v>80</v>
      </c>
    </row>
    <row r="4" spans="1:17" ht="39" customHeight="1" thickBot="1">
      <c r="A4" s="202" t="s">
        <v>79</v>
      </c>
      <c r="B4" s="203" t="s">
        <v>490</v>
      </c>
      <c r="C4" s="192" t="s">
        <v>491</v>
      </c>
      <c r="D4" s="190" t="s">
        <v>64</v>
      </c>
      <c r="E4" s="194" t="s">
        <v>74</v>
      </c>
      <c r="F4" s="123" t="s">
        <v>62</v>
      </c>
      <c r="G4" s="124" t="s">
        <v>78</v>
      </c>
      <c r="H4" s="125">
        <f>'tabella di servizio'!F1*(SUM(I4:K4)/SUM(I12:K12))</f>
        <v>234.6396215941777</v>
      </c>
      <c r="I4" s="126">
        <f>'tabella di servizio'!F24+'tabella di servizio'!F27</f>
        <v>6500</v>
      </c>
      <c r="J4" s="126">
        <v>0</v>
      </c>
      <c r="K4" s="126">
        <f>('tabella di servizio'!$F$58)+('tabella di servizio'!$F$60/8)+('tabella di servizio'!$F$64/8)</f>
        <v>11300</v>
      </c>
      <c r="L4" s="125">
        <f>'tabella di servizio'!$F$65*(SUM($H4:$K4)/SUM($H$12:$K$12))</f>
        <v>1047.4825982136329</v>
      </c>
      <c r="M4" s="125">
        <f>'tabella di servizio'!$F$93*(SUM($H4:$K4)/SUM($H$12:$K$12))</f>
        <v>-36.662440874090265</v>
      </c>
      <c r="N4" s="125">
        <f>'tabella di servizio'!$F$96*(SUM($H4:$K4)/SUM($H$12:$K$12))</f>
        <v>0</v>
      </c>
      <c r="O4" s="125">
        <f>'tabella di servizio'!$F$98*(SUM($H4:$K4)/SUM($H$12:$K$12))</f>
        <v>0</v>
      </c>
      <c r="P4" s="125">
        <f>('tabella di servizio'!$F$102-'tabella di servizio'!$F$116-'tabella di servizio'!$F$120)*(SUM($H4:$K4)/SUM($H$12:$K$12))</f>
        <v>1361.4597418593419</v>
      </c>
      <c r="Q4" s="127">
        <f aca="true" t="shared" si="0" ref="Q4:Q11">SUM(H4:P4)</f>
        <v>20406.91952079306</v>
      </c>
    </row>
    <row r="5" spans="1:17" ht="39" customHeight="1" thickBot="1">
      <c r="A5" s="202"/>
      <c r="B5" s="203"/>
      <c r="C5" s="204"/>
      <c r="D5" s="191"/>
      <c r="E5" s="195"/>
      <c r="F5" s="124" t="s">
        <v>77</v>
      </c>
      <c r="G5" s="124" t="s">
        <v>76</v>
      </c>
      <c r="H5" s="125">
        <f>'tabella di servizio'!F1*(SUM(I5:K5)/SUM(I12:K12))</f>
        <v>1370.3514136151534</v>
      </c>
      <c r="I5" s="126">
        <v>87260</v>
      </c>
      <c r="J5" s="126">
        <v>0</v>
      </c>
      <c r="K5" s="126">
        <f>('tabella di servizio'!$F$56-'tabella di servizio'!$F$60-'tabella di servizio'!$F$58-'tabella di servizio'!$F$64)/4+('tabella di servizio'!$F$60/8)+('tabella di servizio'!$F$64/8)</f>
        <v>16696.25</v>
      </c>
      <c r="L5" s="125">
        <f>'tabella di servizio'!$F$65*(SUM(H5:K5)/SUM($H$12:$K$12))</f>
        <v>6117.548474749773</v>
      </c>
      <c r="M5" s="125">
        <f>'tabella di servizio'!$F$93*(SUM($H5:$K5)/SUM($H$12:$K$12))</f>
        <v>-214.11740837736772</v>
      </c>
      <c r="N5" s="125">
        <f>'tabella di servizio'!$F$96*(SUM($H5:$K5)/SUM($H$12:$K$12))</f>
        <v>0</v>
      </c>
      <c r="O5" s="125">
        <f>'tabella di servizio'!$F$98*(SUM($H5:$K5)/SUM($H$12:$K$12))</f>
        <v>0</v>
      </c>
      <c r="P5" s="128">
        <f>'tabella di servizio'!F116+'tabella di servizio'!F120+(('tabella di servizio'!$F$102-'tabella di servizio'!$F$116-'tabella di servizio'!$F$120)*(SUM($H5:$K5)/SUM($H$12:$K$12)))</f>
        <v>389951.2499600935</v>
      </c>
      <c r="Q5" s="127">
        <f t="shared" si="0"/>
        <v>501181.28244008106</v>
      </c>
    </row>
    <row r="6" spans="1:17" ht="39" customHeight="1" thickBot="1">
      <c r="A6" s="202"/>
      <c r="B6" s="203" t="s">
        <v>75</v>
      </c>
      <c r="C6" s="192" t="s">
        <v>491</v>
      </c>
      <c r="D6" s="190" t="s">
        <v>64</v>
      </c>
      <c r="E6" s="194" t="s">
        <v>74</v>
      </c>
      <c r="F6" s="192" t="s">
        <v>492</v>
      </c>
      <c r="G6" s="129" t="s">
        <v>73</v>
      </c>
      <c r="H6" s="126">
        <v>0</v>
      </c>
      <c r="I6" s="126">
        <v>0</v>
      </c>
      <c r="J6" s="126">
        <v>0</v>
      </c>
      <c r="K6" s="126">
        <f>('tabella di servizio'!$F$56-'tabella di servizio'!$F$60-'tabella di servizio'!$F$58-'tabella di servizio'!$F$64)/4+('tabella di servizio'!$F$60/8)+('tabella di servizio'!$F$64/8)</f>
        <v>16696.25</v>
      </c>
      <c r="L6" s="125">
        <f>'tabella di servizio'!$F$65*(SUM(H6:K6)/SUM($H$12:$K$12))</f>
        <v>969.7466485265104</v>
      </c>
      <c r="M6" s="125">
        <f>'tabella di servizio'!$F$93*(SUM($H6:$K6)/SUM($H$12:$K$12))</f>
        <v>-33.94164182305521</v>
      </c>
      <c r="N6" s="125">
        <f>'tabella di servizio'!$F$96*(SUM($H6:$K6)/SUM($H$12:$K$12))</f>
        <v>0</v>
      </c>
      <c r="O6" s="125">
        <f>'tabella di servizio'!$F$98*(SUM($H6:$K6)/SUM($H$12:$K$12))</f>
        <v>0</v>
      </c>
      <c r="P6" s="125">
        <f>('tabella di servizio'!$F$102-'tabella di servizio'!$F$116-'tabella di servizio'!$F$120)*(SUM($H6:$K6)/SUM($H$12:$K$12))</f>
        <v>1260.4228690991552</v>
      </c>
      <c r="Q6" s="127">
        <f t="shared" si="0"/>
        <v>18892.47787580261</v>
      </c>
    </row>
    <row r="7" spans="1:17" ht="39" customHeight="1" thickBot="1">
      <c r="A7" s="202"/>
      <c r="B7" s="203"/>
      <c r="C7" s="204"/>
      <c r="D7" s="191"/>
      <c r="E7" s="195"/>
      <c r="F7" s="193"/>
      <c r="G7" s="124" t="s">
        <v>103</v>
      </c>
      <c r="H7" s="125">
        <f>'tabella di servizio'!F1*(SUM(I7:K7)/SUM(I12:K12))*2</f>
        <v>440.17997551031334</v>
      </c>
      <c r="I7" s="126">
        <v>0</v>
      </c>
      <c r="J7" s="126">
        <v>0</v>
      </c>
      <c r="K7" s="126">
        <f>('tabella di servizio'!$F$56-'tabella di servizio'!$F$60-'tabella di servizio'!$F$58-'tabella di servizio'!$F$64)/4+('tabella di servizio'!$F$60/8)+('tabella di servizio'!$F$64/8)</f>
        <v>16696.25</v>
      </c>
      <c r="L7" s="125">
        <f>'tabella di servizio'!$F$65*(SUM(H7:K7)/SUM($H$12:$K$12))</f>
        <v>995.3130515211712</v>
      </c>
      <c r="M7" s="125">
        <f>'tabella di servizio'!$F$93*(SUM($H7:$K7)/SUM($H$12:$K$12))</f>
        <v>-34.83647935043125</v>
      </c>
      <c r="N7" s="125">
        <f>'tabella di servizio'!$F$96*(SUM($H7:$K7)/SUM($H$12:$K$12))</f>
        <v>0</v>
      </c>
      <c r="O7" s="125">
        <f>'tabella di servizio'!$F$98*(SUM($H7:$K7)/SUM($H$12:$K$12))</f>
        <v>0</v>
      </c>
      <c r="P7" s="125">
        <f>('tabella di servizio'!$F$102-'tabella di servizio'!$F$116-'tabella di servizio'!$F$120)*(SUM($H7:$K7)/SUM($H$12:$K$12))</f>
        <v>1293.6526606782645</v>
      </c>
      <c r="Q7" s="127">
        <f t="shared" si="0"/>
        <v>19390.55920835932</v>
      </c>
    </row>
    <row r="8" spans="1:17" ht="52.5" customHeight="1" thickBot="1">
      <c r="A8" s="190" t="s">
        <v>72</v>
      </c>
      <c r="B8" s="190" t="s">
        <v>71</v>
      </c>
      <c r="C8" s="130" t="s">
        <v>493</v>
      </c>
      <c r="D8" s="131" t="s">
        <v>69</v>
      </c>
      <c r="E8" s="131" t="s">
        <v>70</v>
      </c>
      <c r="F8" s="131" t="s">
        <v>62</v>
      </c>
      <c r="G8" s="132" t="s">
        <v>67</v>
      </c>
      <c r="H8" s="125">
        <f>'tabella di servizio'!F1*(SUM(I8:K8)/SUM(I12:K12))</f>
        <v>257.04902365654294</v>
      </c>
      <c r="I8" s="126">
        <v>14000</v>
      </c>
      <c r="J8" s="126">
        <v>0</v>
      </c>
      <c r="K8" s="126">
        <f>('tabella di servizio'!$F$60/8)+('tabella di servizio'!$F$64/8)</f>
        <v>5500</v>
      </c>
      <c r="L8" s="125">
        <f>'tabella di servizio'!$F$65*(SUM(H8:K8)/SUM($H$12:$K$12))</f>
        <v>1147.5230710767328</v>
      </c>
      <c r="M8" s="125">
        <f>'tabella di servizio'!$F$93*(SUM($H8:$K8)/SUM($H$12:$K$12))</f>
        <v>-40.16390994633484</v>
      </c>
      <c r="N8" s="125">
        <f>'tabella di servizio'!$F$96*(SUM($H8:$K8)/SUM($H$12:$K$12))</f>
        <v>0</v>
      </c>
      <c r="O8" s="125">
        <f>'tabella di servizio'!$F$98*(SUM($H8:$K8)/SUM($H$12:$K$12))</f>
        <v>0</v>
      </c>
      <c r="P8" s="125">
        <f>('tabella di servizio'!$F$102-'tabella di servizio'!$F$116-'tabella di servizio'!$F$120)*(SUM($H8:$K8)/SUM($H$12:$K$12))</f>
        <v>1491.4867958571444</v>
      </c>
      <c r="Q8" s="127">
        <f>SUM(H8:P8)</f>
        <v>22355.894980644087</v>
      </c>
    </row>
    <row r="9" spans="1:17" ht="51" customHeight="1" thickBot="1">
      <c r="A9" s="191"/>
      <c r="B9" s="191"/>
      <c r="C9" s="130" t="s">
        <v>494</v>
      </c>
      <c r="D9" s="131" t="s">
        <v>69</v>
      </c>
      <c r="E9" s="131" t="s">
        <v>68</v>
      </c>
      <c r="F9" s="133" t="s">
        <v>62</v>
      </c>
      <c r="G9" s="134" t="s">
        <v>68</v>
      </c>
      <c r="H9" s="125">
        <f>'tabella di servizio'!F1*(SUM(I9:K9)/SUM(I12:K12))</f>
        <v>220.08998775515667</v>
      </c>
      <c r="I9" s="126">
        <v>0</v>
      </c>
      <c r="J9" s="126">
        <v>0</v>
      </c>
      <c r="K9" s="126">
        <f>('tabella di servizio'!$F$56-'tabella di servizio'!$F$60-'tabella di servizio'!$F$58-'tabella di servizio'!$F$64)/4+('tabella di servizio'!$F$60/8)+('tabella di servizio'!$F$64/8)</f>
        <v>16696.25</v>
      </c>
      <c r="L9" s="125">
        <f>'tabella di servizio'!$F$65*(SUM(H9:K9)/SUM($H$12:$K$12))</f>
        <v>982.5298500238408</v>
      </c>
      <c r="M9" s="125">
        <f>'tabella di servizio'!$F$93*(SUM($H9:$K9)/SUM($H$12:$K$12))</f>
        <v>-34.38906058674323</v>
      </c>
      <c r="N9" s="125">
        <f>'tabella di servizio'!$F$96*(SUM($H9:$K9)/SUM($H$12:$K$12))</f>
        <v>0</v>
      </c>
      <c r="O9" s="125">
        <f>'tabella di servizio'!$F$98*(SUM($H9:$K9)/SUM($H$12:$K$12))</f>
        <v>0</v>
      </c>
      <c r="P9" s="125">
        <f>('tabella di servizio'!$F$102-'tabella di servizio'!$F$116-'tabella di servizio'!$F$120)*(SUM($H9:$K9)/SUM($H$12:$K$12))</f>
        <v>1277.0377648887097</v>
      </c>
      <c r="Q9" s="127">
        <f t="shared" si="0"/>
        <v>19141.518542080965</v>
      </c>
    </row>
    <row r="10" spans="1:17" ht="45" customHeight="1" thickBot="1">
      <c r="A10" s="132" t="s">
        <v>66</v>
      </c>
      <c r="B10" s="135" t="s">
        <v>65</v>
      </c>
      <c r="C10" s="130" t="s">
        <v>495</v>
      </c>
      <c r="D10" s="131" t="s">
        <v>64</v>
      </c>
      <c r="E10" s="136" t="s">
        <v>63</v>
      </c>
      <c r="F10" s="133" t="s">
        <v>62</v>
      </c>
      <c r="G10" s="124" t="s">
        <v>496</v>
      </c>
      <c r="H10" s="125">
        <f>'tabella di servizio'!F1*(SUM(I10:K10)/SUM(I12:K12))</f>
        <v>72.50100667235827</v>
      </c>
      <c r="I10" s="126">
        <v>0</v>
      </c>
      <c r="J10" s="126">
        <v>0</v>
      </c>
      <c r="K10" s="126">
        <f>('tabella di servizio'!$F$60/8)+('tabella di servizio'!$F$64/8)</f>
        <v>5500</v>
      </c>
      <c r="L10" s="125">
        <f>'tabella di servizio'!$F$65*(SUM(H10:K10)/SUM($H$12:$K$12))</f>
        <v>323.66035338061687</v>
      </c>
      <c r="M10" s="125">
        <f>'tabella di servizio'!$F$93*(SUM($H10:$K10)/SUM($H$12:$K$12))</f>
        <v>-11.32828229255598</v>
      </c>
      <c r="N10" s="125">
        <f>'tabella di servizio'!$F$96*(SUM($H10:$K10)/SUM($H$12:$K$12))</f>
        <v>0</v>
      </c>
      <c r="O10" s="125">
        <f>'tabella di servizio'!$F$98*(SUM($H10:$K10)/SUM($H$12:$K$12))</f>
        <v>0</v>
      </c>
      <c r="P10" s="125">
        <f>('tabella di servizio'!$F$102-'tabella di servizio'!$F$116-'tabella di servizio'!$F$120)*(SUM($H10:$K10)/SUM($H$12:$K$12))</f>
        <v>420.6757629340663</v>
      </c>
      <c r="Q10" s="127">
        <f t="shared" si="0"/>
        <v>6305.508840694485</v>
      </c>
    </row>
    <row r="11" spans="1:17" ht="75.75" customHeight="1" thickBot="1">
      <c r="A11" s="132" t="s">
        <v>61</v>
      </c>
      <c r="B11" s="135" t="s">
        <v>60</v>
      </c>
      <c r="C11" s="130" t="s">
        <v>497</v>
      </c>
      <c r="D11" s="124" t="s">
        <v>59</v>
      </c>
      <c r="E11" s="124" t="s">
        <v>58</v>
      </c>
      <c r="F11" s="124" t="s">
        <v>57</v>
      </c>
      <c r="G11" s="123" t="s">
        <v>56</v>
      </c>
      <c r="H11" s="125">
        <f>'tabella di servizio'!F1*(SUM(I11:K11)/SUM(I12:K12))</f>
        <v>10205.188971196298</v>
      </c>
      <c r="I11" s="125">
        <f>'tabella di servizio'!F8-'tabella di servizio'!F9-'tabella di servizio'!F12-'tabella di servizio'!F24-'tabella di servizio'!F27-I8-43560-16000</f>
        <v>582676</v>
      </c>
      <c r="J11" s="125">
        <f>'tabella di servizio'!F52</f>
        <v>186000</v>
      </c>
      <c r="K11" s="126">
        <f>('tabella di servizio'!$F$60/8)+('tabella di servizio'!$F$64/8)</f>
        <v>5500</v>
      </c>
      <c r="L11" s="125">
        <f>'tabella di servizio'!$F$65*(SUM(H11:K11)/SUM($H$12:$K$12))</f>
        <v>45558.19595250772</v>
      </c>
      <c r="M11" s="125">
        <f>'tabella di servizio'!$F$93*(SUM($H11:$K11)/SUM($H$12:$K$12))</f>
        <v>-1594.5607767494214</v>
      </c>
      <c r="N11" s="125">
        <f>'tabella di servizio'!$F$96*(SUM($H11:$K11)/SUM($H$12:$K$12))</f>
        <v>0</v>
      </c>
      <c r="O11" s="125">
        <f>'tabella di servizio'!$F$98*(SUM($H11:$K11)/SUM($H$12:$K$12))</f>
        <v>0</v>
      </c>
      <c r="P11" s="125">
        <f>('tabella di servizio'!$F$102-'tabella di servizio'!$F$116-'tabella di servizio'!$F$120)*(SUM($H11:$K11)/SUM($H$12:$K$12))</f>
        <v>59214.01444458977</v>
      </c>
      <c r="Q11" s="137">
        <f t="shared" si="0"/>
        <v>887558.8385915443</v>
      </c>
    </row>
    <row r="12" spans="1:17" ht="27.75" customHeight="1" thickBot="1">
      <c r="A12" s="138"/>
      <c r="B12" s="138"/>
      <c r="C12" s="138"/>
      <c r="D12" s="139"/>
      <c r="E12" s="139"/>
      <c r="F12" s="139"/>
      <c r="G12" s="140" t="s">
        <v>55</v>
      </c>
      <c r="H12" s="141">
        <f>SUM(H4:H11)</f>
        <v>12800</v>
      </c>
      <c r="I12" s="141">
        <f aca="true" t="shared" si="1" ref="I12:O12">SUM(I4:I11)</f>
        <v>690436</v>
      </c>
      <c r="J12" s="141">
        <f t="shared" si="1"/>
        <v>186000</v>
      </c>
      <c r="K12" s="141">
        <f t="shared" si="1"/>
        <v>94585</v>
      </c>
      <c r="L12" s="141">
        <f t="shared" si="1"/>
        <v>57142</v>
      </c>
      <c r="M12" s="141">
        <f t="shared" si="1"/>
        <v>-2000</v>
      </c>
      <c r="N12" s="141">
        <f t="shared" si="1"/>
        <v>0</v>
      </c>
      <c r="O12" s="141">
        <f t="shared" si="1"/>
        <v>0</v>
      </c>
      <c r="P12" s="141">
        <f>SUM(P4:P11)</f>
        <v>456270</v>
      </c>
      <c r="Q12" s="141">
        <f>SUM(Q4:Q11)</f>
        <v>1495233</v>
      </c>
    </row>
    <row r="13" ht="12"/>
  </sheetData>
  <sheetProtection/>
  <mergeCells count="13">
    <mergeCell ref="A1:Q2"/>
    <mergeCell ref="A4:A7"/>
    <mergeCell ref="B4:B5"/>
    <mergeCell ref="B6:B7"/>
    <mergeCell ref="C4:C5"/>
    <mergeCell ref="C6:C7"/>
    <mergeCell ref="A8:A9"/>
    <mergeCell ref="B8:B9"/>
    <mergeCell ref="F6:F7"/>
    <mergeCell ref="D4:D5"/>
    <mergeCell ref="E4:E5"/>
    <mergeCell ref="D6:D7"/>
    <mergeCell ref="E6:E7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80" r:id="rId3"/>
  <headerFooter>
    <oddHeader>&amp;CAUTOMOBILE CLUB UDINE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4"/>
  <sheetViews>
    <sheetView zoomScalePageLayoutView="0" workbookViewId="0" topLeftCell="A1">
      <selection activeCell="L37" sqref="L37"/>
    </sheetView>
  </sheetViews>
  <sheetFormatPr defaultColWidth="9.140625" defaultRowHeight="12.75"/>
  <cols>
    <col min="1" max="4" width="5.7109375" style="0" customWidth="1"/>
    <col min="5" max="5" width="51.28125" style="0" customWidth="1"/>
    <col min="6" max="6" width="16.7109375" style="0" customWidth="1"/>
  </cols>
  <sheetData>
    <row r="1" spans="1:6" ht="12.75">
      <c r="A1" s="34" t="s">
        <v>324</v>
      </c>
      <c r="B1" s="35"/>
      <c r="C1" s="35"/>
      <c r="D1" s="35"/>
      <c r="E1" s="35"/>
      <c r="F1" s="36">
        <f>SUM(F2:F7)</f>
        <v>12800</v>
      </c>
    </row>
    <row r="2" spans="1:6" ht="12.75">
      <c r="A2" s="37" t="s">
        <v>325</v>
      </c>
      <c r="B2" s="38" t="s">
        <v>326</v>
      </c>
      <c r="C2" s="38" t="s">
        <v>326</v>
      </c>
      <c r="D2" s="38" t="s">
        <v>327</v>
      </c>
      <c r="E2" s="38" t="s">
        <v>328</v>
      </c>
      <c r="F2" s="39">
        <v>100</v>
      </c>
    </row>
    <row r="3" spans="1:6" ht="12.75">
      <c r="A3" s="37" t="s">
        <v>325</v>
      </c>
      <c r="B3" s="38" t="s">
        <v>326</v>
      </c>
      <c r="C3" s="38" t="s">
        <v>326</v>
      </c>
      <c r="D3" s="38" t="s">
        <v>329</v>
      </c>
      <c r="E3" s="38" t="s">
        <v>330</v>
      </c>
      <c r="F3" s="39">
        <v>12500</v>
      </c>
    </row>
    <row r="4" spans="1:6" ht="12.75">
      <c r="A4" s="37" t="s">
        <v>325</v>
      </c>
      <c r="B4" s="38" t="s">
        <v>326</v>
      </c>
      <c r="C4" s="38" t="s">
        <v>326</v>
      </c>
      <c r="D4" s="38" t="s">
        <v>331</v>
      </c>
      <c r="E4" s="38" t="s">
        <v>332</v>
      </c>
      <c r="F4" s="39"/>
    </row>
    <row r="5" spans="1:6" ht="12.75">
      <c r="A5" s="37" t="s">
        <v>325</v>
      </c>
      <c r="B5" s="38" t="s">
        <v>326</v>
      </c>
      <c r="C5" s="38" t="s">
        <v>326</v>
      </c>
      <c r="D5" s="38" t="s">
        <v>333</v>
      </c>
      <c r="E5" s="38" t="s">
        <v>334</v>
      </c>
      <c r="F5" s="39">
        <v>200</v>
      </c>
    </row>
    <row r="6" spans="1:6" ht="12.75">
      <c r="A6" s="37" t="s">
        <v>325</v>
      </c>
      <c r="B6" s="38" t="s">
        <v>326</v>
      </c>
      <c r="C6" s="38" t="s">
        <v>326</v>
      </c>
      <c r="D6" s="38" t="s">
        <v>335</v>
      </c>
      <c r="E6" s="38" t="s">
        <v>336</v>
      </c>
      <c r="F6" s="39"/>
    </row>
    <row r="7" spans="1:6" ht="12.75">
      <c r="A7" s="37" t="s">
        <v>325</v>
      </c>
      <c r="B7" s="38" t="s">
        <v>326</v>
      </c>
      <c r="C7" s="38" t="s">
        <v>326</v>
      </c>
      <c r="D7" s="38" t="s">
        <v>337</v>
      </c>
      <c r="E7" s="46" t="s">
        <v>338</v>
      </c>
      <c r="F7" s="39"/>
    </row>
    <row r="8" spans="1:6" ht="12.75">
      <c r="A8" s="40" t="s">
        <v>339</v>
      </c>
      <c r="B8" s="41"/>
      <c r="C8" s="41"/>
      <c r="D8" s="41"/>
      <c r="E8" s="47"/>
      <c r="F8" s="42">
        <f>SUM(F9:F51)</f>
        <v>690436</v>
      </c>
    </row>
    <row r="9" spans="1:6" ht="12.75">
      <c r="A9" s="37" t="s">
        <v>325</v>
      </c>
      <c r="B9" s="38" t="s">
        <v>326</v>
      </c>
      <c r="C9" s="38" t="s">
        <v>340</v>
      </c>
      <c r="D9" s="38" t="s">
        <v>327</v>
      </c>
      <c r="E9" s="46" t="s">
        <v>341</v>
      </c>
      <c r="F9" s="39"/>
    </row>
    <row r="10" spans="1:6" ht="12.75">
      <c r="A10" s="37" t="s">
        <v>325</v>
      </c>
      <c r="B10" s="38" t="s">
        <v>326</v>
      </c>
      <c r="C10" s="38" t="s">
        <v>340</v>
      </c>
      <c r="D10" s="38" t="s">
        <v>329</v>
      </c>
      <c r="E10" s="46" t="s">
        <v>342</v>
      </c>
      <c r="F10" s="39">
        <v>16540</v>
      </c>
    </row>
    <row r="11" spans="1:6" ht="12.75">
      <c r="A11" s="37" t="s">
        <v>325</v>
      </c>
      <c r="B11" s="38" t="s">
        <v>326</v>
      </c>
      <c r="C11" s="38" t="s">
        <v>340</v>
      </c>
      <c r="D11" s="38" t="s">
        <v>331</v>
      </c>
      <c r="E11" s="46" t="s">
        <v>343</v>
      </c>
      <c r="F11" s="39">
        <v>4918</v>
      </c>
    </row>
    <row r="12" spans="1:6" ht="12.75">
      <c r="A12" s="37" t="s">
        <v>325</v>
      </c>
      <c r="B12" s="38" t="s">
        <v>326</v>
      </c>
      <c r="C12" s="38" t="s">
        <v>340</v>
      </c>
      <c r="D12" s="38" t="s">
        <v>333</v>
      </c>
      <c r="E12" s="46" t="s">
        <v>509</v>
      </c>
      <c r="F12" s="39">
        <v>27700</v>
      </c>
    </row>
    <row r="13" spans="1:6" ht="12.75">
      <c r="A13" s="37" t="s">
        <v>325</v>
      </c>
      <c r="B13" s="38" t="s">
        <v>326</v>
      </c>
      <c r="C13" s="38" t="s">
        <v>340</v>
      </c>
      <c r="D13" s="38" t="s">
        <v>335</v>
      </c>
      <c r="E13" s="46" t="s">
        <v>344</v>
      </c>
      <c r="F13" s="39">
        <v>2000</v>
      </c>
    </row>
    <row r="14" spans="1:6" ht="12.75">
      <c r="A14" s="37" t="s">
        <v>325</v>
      </c>
      <c r="B14" s="38" t="s">
        <v>326</v>
      </c>
      <c r="C14" s="38" t="s">
        <v>340</v>
      </c>
      <c r="D14" s="38" t="s">
        <v>337</v>
      </c>
      <c r="E14" s="46" t="s">
        <v>345</v>
      </c>
      <c r="F14" s="39">
        <v>11400</v>
      </c>
    </row>
    <row r="15" spans="1:6" ht="12.75">
      <c r="A15" s="37" t="s">
        <v>325</v>
      </c>
      <c r="B15" s="38" t="s">
        <v>326</v>
      </c>
      <c r="C15" s="38" t="s">
        <v>340</v>
      </c>
      <c r="D15" s="38" t="s">
        <v>346</v>
      </c>
      <c r="E15" s="46" t="s">
        <v>347</v>
      </c>
      <c r="F15" s="39"/>
    </row>
    <row r="16" spans="1:6" ht="12.75">
      <c r="A16" s="37" t="s">
        <v>325</v>
      </c>
      <c r="B16" s="38" t="s">
        <v>326</v>
      </c>
      <c r="C16" s="38" t="s">
        <v>340</v>
      </c>
      <c r="D16" s="38" t="s">
        <v>348</v>
      </c>
      <c r="E16" s="46" t="s">
        <v>349</v>
      </c>
      <c r="F16" s="39"/>
    </row>
    <row r="17" spans="1:6" ht="12.75">
      <c r="A17" s="37" t="s">
        <v>325</v>
      </c>
      <c r="B17" s="38" t="s">
        <v>326</v>
      </c>
      <c r="C17" s="38" t="s">
        <v>340</v>
      </c>
      <c r="D17" s="38" t="s">
        <v>350</v>
      </c>
      <c r="E17" s="46" t="s">
        <v>351</v>
      </c>
      <c r="F17" s="39"/>
    </row>
    <row r="18" spans="1:6" ht="12.75">
      <c r="A18" s="37" t="s">
        <v>325</v>
      </c>
      <c r="B18" s="38" t="s">
        <v>326</v>
      </c>
      <c r="C18" s="38" t="s">
        <v>340</v>
      </c>
      <c r="D18" s="38" t="s">
        <v>352</v>
      </c>
      <c r="E18" s="46" t="s">
        <v>353</v>
      </c>
      <c r="F18" s="39"/>
    </row>
    <row r="19" spans="1:6" ht="12.75">
      <c r="A19" s="37" t="s">
        <v>325</v>
      </c>
      <c r="B19" s="38" t="s">
        <v>326</v>
      </c>
      <c r="C19" s="38" t="s">
        <v>340</v>
      </c>
      <c r="D19" s="38" t="s">
        <v>354</v>
      </c>
      <c r="E19" s="46" t="s">
        <v>355</v>
      </c>
      <c r="F19" s="39"/>
    </row>
    <row r="20" spans="1:6" ht="12.75">
      <c r="A20" s="37" t="s">
        <v>325</v>
      </c>
      <c r="B20" s="38" t="s">
        <v>326</v>
      </c>
      <c r="C20" s="38" t="s">
        <v>340</v>
      </c>
      <c r="D20" s="38" t="s">
        <v>356</v>
      </c>
      <c r="E20" s="46" t="s">
        <v>357</v>
      </c>
      <c r="F20" s="39">
        <v>0</v>
      </c>
    </row>
    <row r="21" spans="1:6" ht="12.75">
      <c r="A21" s="37" t="s">
        <v>325</v>
      </c>
      <c r="B21" s="38" t="s">
        <v>326</v>
      </c>
      <c r="C21" s="38" t="s">
        <v>340</v>
      </c>
      <c r="D21" s="38" t="s">
        <v>358</v>
      </c>
      <c r="E21" s="46" t="s">
        <v>359</v>
      </c>
      <c r="F21" s="39"/>
    </row>
    <row r="22" spans="1:6" ht="12.75">
      <c r="A22" s="37" t="s">
        <v>325</v>
      </c>
      <c r="B22" s="38" t="s">
        <v>326</v>
      </c>
      <c r="C22" s="38" t="s">
        <v>340</v>
      </c>
      <c r="D22" s="38" t="s">
        <v>360</v>
      </c>
      <c r="E22" s="46" t="s">
        <v>361</v>
      </c>
      <c r="F22" s="39"/>
    </row>
    <row r="23" spans="1:6" ht="12.75">
      <c r="A23" s="37" t="s">
        <v>325</v>
      </c>
      <c r="B23" s="38" t="s">
        <v>326</v>
      </c>
      <c r="C23" s="38" t="s">
        <v>340</v>
      </c>
      <c r="D23" s="38" t="s">
        <v>362</v>
      </c>
      <c r="E23" s="46" t="s">
        <v>363</v>
      </c>
      <c r="F23" s="39">
        <v>17100</v>
      </c>
    </row>
    <row r="24" spans="1:6" ht="12.75">
      <c r="A24" s="37" t="s">
        <v>325</v>
      </c>
      <c r="B24" s="38" t="s">
        <v>326</v>
      </c>
      <c r="C24" s="38" t="s">
        <v>340</v>
      </c>
      <c r="D24" s="38" t="s">
        <v>364</v>
      </c>
      <c r="E24" s="46" t="s">
        <v>511</v>
      </c>
      <c r="F24" s="39">
        <v>1500</v>
      </c>
    </row>
    <row r="25" spans="1:6" ht="12.75">
      <c r="A25" s="37" t="s">
        <v>325</v>
      </c>
      <c r="B25" s="38" t="s">
        <v>326</v>
      </c>
      <c r="C25" s="38" t="s">
        <v>340</v>
      </c>
      <c r="D25" s="38" t="s">
        <v>365</v>
      </c>
      <c r="E25" s="46" t="s">
        <v>366</v>
      </c>
      <c r="F25" s="39"/>
    </row>
    <row r="26" spans="1:6" ht="12.75">
      <c r="A26" s="37" t="s">
        <v>325</v>
      </c>
      <c r="B26" s="38" t="s">
        <v>326</v>
      </c>
      <c r="C26" s="38" t="s">
        <v>340</v>
      </c>
      <c r="D26" s="38" t="s">
        <v>367</v>
      </c>
      <c r="E26" s="46" t="s">
        <v>368</v>
      </c>
      <c r="F26" s="39">
        <v>0</v>
      </c>
    </row>
    <row r="27" spans="1:6" ht="12.75">
      <c r="A27" s="37" t="s">
        <v>325</v>
      </c>
      <c r="B27" s="38" t="s">
        <v>326</v>
      </c>
      <c r="C27" s="38" t="s">
        <v>340</v>
      </c>
      <c r="D27" s="38" t="s">
        <v>369</v>
      </c>
      <c r="E27" s="46" t="s">
        <v>370</v>
      </c>
      <c r="F27" s="39">
        <v>5000</v>
      </c>
    </row>
    <row r="28" spans="1:6" ht="12.75">
      <c r="A28" s="37" t="s">
        <v>325</v>
      </c>
      <c r="B28" s="38" t="s">
        <v>326</v>
      </c>
      <c r="C28" s="38" t="s">
        <v>340</v>
      </c>
      <c r="D28" s="38" t="s">
        <v>371</v>
      </c>
      <c r="E28" s="46" t="s">
        <v>508</v>
      </c>
      <c r="F28" s="39">
        <v>14500</v>
      </c>
    </row>
    <row r="29" spans="1:6" ht="12.75">
      <c r="A29" s="37" t="s">
        <v>325</v>
      </c>
      <c r="B29" s="38" t="s">
        <v>326</v>
      </c>
      <c r="C29" s="38" t="s">
        <v>340</v>
      </c>
      <c r="D29" s="38" t="s">
        <v>372</v>
      </c>
      <c r="E29" s="46" t="s">
        <v>373</v>
      </c>
      <c r="F29" s="39"/>
    </row>
    <row r="30" spans="1:6" ht="12.75">
      <c r="A30" s="37" t="s">
        <v>325</v>
      </c>
      <c r="B30" s="38" t="s">
        <v>326</v>
      </c>
      <c r="C30" s="38" t="s">
        <v>340</v>
      </c>
      <c r="D30" s="38" t="s">
        <v>374</v>
      </c>
      <c r="E30" s="46" t="s">
        <v>375</v>
      </c>
      <c r="F30" s="39">
        <v>20550</v>
      </c>
    </row>
    <row r="31" spans="1:6" ht="12.75">
      <c r="A31" s="37" t="s">
        <v>325</v>
      </c>
      <c r="B31" s="38" t="s">
        <v>326</v>
      </c>
      <c r="C31" s="38" t="s">
        <v>340</v>
      </c>
      <c r="D31" s="38" t="s">
        <v>376</v>
      </c>
      <c r="E31" s="46" t="s">
        <v>377</v>
      </c>
      <c r="F31" s="39">
        <v>41000</v>
      </c>
    </row>
    <row r="32" spans="1:6" ht="12.75">
      <c r="A32" s="37" t="s">
        <v>325</v>
      </c>
      <c r="B32" s="38" t="s">
        <v>326</v>
      </c>
      <c r="C32" s="38" t="s">
        <v>340</v>
      </c>
      <c r="D32" s="38" t="s">
        <v>378</v>
      </c>
      <c r="E32" s="46" t="s">
        <v>379</v>
      </c>
      <c r="F32" s="39">
        <v>31900</v>
      </c>
    </row>
    <row r="33" spans="1:6" ht="12.75">
      <c r="A33" s="37" t="s">
        <v>325</v>
      </c>
      <c r="B33" s="38" t="s">
        <v>326</v>
      </c>
      <c r="C33" s="38" t="s">
        <v>340</v>
      </c>
      <c r="D33" s="38" t="s">
        <v>380</v>
      </c>
      <c r="E33" s="46" t="s">
        <v>381</v>
      </c>
      <c r="F33" s="39">
        <v>4100</v>
      </c>
    </row>
    <row r="34" spans="1:6" ht="12.75">
      <c r="A34" s="37" t="s">
        <v>325</v>
      </c>
      <c r="B34" s="38" t="s">
        <v>326</v>
      </c>
      <c r="C34" s="38" t="s">
        <v>340</v>
      </c>
      <c r="D34" s="38" t="s">
        <v>382</v>
      </c>
      <c r="E34" s="46" t="s">
        <v>383</v>
      </c>
      <c r="F34" s="39">
        <v>0</v>
      </c>
    </row>
    <row r="35" spans="1:6" ht="12.75">
      <c r="A35" s="37" t="s">
        <v>325</v>
      </c>
      <c r="B35" s="38" t="s">
        <v>326</v>
      </c>
      <c r="C35" s="38" t="s">
        <v>340</v>
      </c>
      <c r="D35" s="38" t="s">
        <v>384</v>
      </c>
      <c r="E35" s="46" t="s">
        <v>385</v>
      </c>
      <c r="F35" s="39"/>
    </row>
    <row r="36" spans="1:6" ht="12.75">
      <c r="A36" s="37" t="s">
        <v>325</v>
      </c>
      <c r="B36" s="38" t="s">
        <v>326</v>
      </c>
      <c r="C36" s="38" t="s">
        <v>340</v>
      </c>
      <c r="D36" s="38" t="s">
        <v>386</v>
      </c>
      <c r="E36" s="46" t="s">
        <v>387</v>
      </c>
      <c r="F36" s="39">
        <v>6800</v>
      </c>
    </row>
    <row r="37" spans="1:6" ht="12.75">
      <c r="A37" s="37" t="s">
        <v>325</v>
      </c>
      <c r="B37" s="38" t="s">
        <v>326</v>
      </c>
      <c r="C37" s="38" t="s">
        <v>340</v>
      </c>
      <c r="D37" s="38" t="s">
        <v>388</v>
      </c>
      <c r="E37" s="46" t="s">
        <v>389</v>
      </c>
      <c r="F37" s="39"/>
    </row>
    <row r="38" spans="1:6" ht="12.75">
      <c r="A38" s="37" t="s">
        <v>325</v>
      </c>
      <c r="B38" s="38" t="s">
        <v>326</v>
      </c>
      <c r="C38" s="38" t="s">
        <v>340</v>
      </c>
      <c r="D38" s="38" t="s">
        <v>390</v>
      </c>
      <c r="E38" s="46" t="s">
        <v>391</v>
      </c>
      <c r="F38" s="39"/>
    </row>
    <row r="39" spans="1:6" ht="12.75">
      <c r="A39" s="37" t="s">
        <v>325</v>
      </c>
      <c r="B39" s="38" t="s">
        <v>326</v>
      </c>
      <c r="C39" s="38" t="s">
        <v>340</v>
      </c>
      <c r="D39" s="38" t="s">
        <v>392</v>
      </c>
      <c r="E39" s="46" t="s">
        <v>393</v>
      </c>
      <c r="F39" s="39">
        <v>300</v>
      </c>
    </row>
    <row r="40" spans="1:6" ht="12.75">
      <c r="A40" s="37" t="s">
        <v>325</v>
      </c>
      <c r="B40" s="38" t="s">
        <v>326</v>
      </c>
      <c r="C40" s="38" t="s">
        <v>340</v>
      </c>
      <c r="D40" s="38" t="s">
        <v>394</v>
      </c>
      <c r="E40" s="46" t="s">
        <v>395</v>
      </c>
      <c r="F40" s="39">
        <v>1000</v>
      </c>
    </row>
    <row r="41" spans="1:6" ht="12.75">
      <c r="A41" s="37" t="s">
        <v>325</v>
      </c>
      <c r="B41" s="38" t="s">
        <v>326</v>
      </c>
      <c r="C41" s="38" t="s">
        <v>340</v>
      </c>
      <c r="D41" s="38" t="s">
        <v>396</v>
      </c>
      <c r="E41" s="46" t="s">
        <v>397</v>
      </c>
      <c r="F41" s="39">
        <v>22200</v>
      </c>
    </row>
    <row r="42" spans="1:6" ht="12.75">
      <c r="A42" s="37" t="s">
        <v>325</v>
      </c>
      <c r="B42" s="38" t="s">
        <v>326</v>
      </c>
      <c r="C42" s="38" t="s">
        <v>340</v>
      </c>
      <c r="D42" s="38" t="s">
        <v>398</v>
      </c>
      <c r="E42" s="46" t="s">
        <v>399</v>
      </c>
      <c r="F42" s="39"/>
    </row>
    <row r="43" spans="1:6" ht="12.75">
      <c r="A43" s="37" t="s">
        <v>325</v>
      </c>
      <c r="B43" s="38" t="s">
        <v>326</v>
      </c>
      <c r="C43" s="38" t="s">
        <v>340</v>
      </c>
      <c r="D43" s="38" t="s">
        <v>400</v>
      </c>
      <c r="E43" s="46" t="s">
        <v>401</v>
      </c>
      <c r="F43" s="39">
        <v>4200</v>
      </c>
    </row>
    <row r="44" spans="1:6" ht="12.75">
      <c r="A44" s="37" t="s">
        <v>325</v>
      </c>
      <c r="B44" s="38" t="s">
        <v>326</v>
      </c>
      <c r="C44" s="38" t="s">
        <v>340</v>
      </c>
      <c r="D44" s="38" t="s">
        <v>402</v>
      </c>
      <c r="E44" s="46" t="s">
        <v>403</v>
      </c>
      <c r="F44" s="39"/>
    </row>
    <row r="45" spans="1:6" ht="12.75">
      <c r="A45" s="37" t="s">
        <v>325</v>
      </c>
      <c r="B45" s="38" t="s">
        <v>326</v>
      </c>
      <c r="C45" s="38" t="s">
        <v>340</v>
      </c>
      <c r="D45" s="38" t="s">
        <v>404</v>
      </c>
      <c r="E45" s="46" t="s">
        <v>405</v>
      </c>
      <c r="F45" s="39">
        <v>0</v>
      </c>
    </row>
    <row r="46" spans="1:6" ht="12.75">
      <c r="A46" s="37" t="s">
        <v>325</v>
      </c>
      <c r="B46" s="38" t="s">
        <v>326</v>
      </c>
      <c r="C46" s="38" t="s">
        <v>340</v>
      </c>
      <c r="D46" s="38" t="s">
        <v>406</v>
      </c>
      <c r="E46" s="46" t="s">
        <v>407</v>
      </c>
      <c r="F46" s="39">
        <v>9500</v>
      </c>
    </row>
    <row r="47" spans="1:6" ht="12.75">
      <c r="A47" s="37" t="s">
        <v>325</v>
      </c>
      <c r="B47" s="38" t="s">
        <v>326</v>
      </c>
      <c r="C47" s="38" t="s">
        <v>340</v>
      </c>
      <c r="D47" s="38" t="s">
        <v>408</v>
      </c>
      <c r="E47" s="46" t="s">
        <v>409</v>
      </c>
      <c r="F47" s="39">
        <v>8100</v>
      </c>
    </row>
    <row r="48" spans="1:6" ht="12.75">
      <c r="A48" s="37" t="s">
        <v>325</v>
      </c>
      <c r="B48" s="38" t="s">
        <v>326</v>
      </c>
      <c r="C48" s="38" t="s">
        <v>340</v>
      </c>
      <c r="D48" s="38" t="s">
        <v>410</v>
      </c>
      <c r="E48" s="46" t="s">
        <v>411</v>
      </c>
      <c r="F48" s="39"/>
    </row>
    <row r="49" spans="1:6" ht="12.75">
      <c r="A49" s="37" t="s">
        <v>325</v>
      </c>
      <c r="B49" s="38" t="s">
        <v>326</v>
      </c>
      <c r="C49" s="38" t="s">
        <v>340</v>
      </c>
      <c r="D49" s="38" t="s">
        <v>412</v>
      </c>
      <c r="E49" s="104" t="s">
        <v>532</v>
      </c>
      <c r="F49" s="39"/>
    </row>
    <row r="50" spans="1:6" ht="12.75">
      <c r="A50" s="37" t="s">
        <v>325</v>
      </c>
      <c r="B50" s="38" t="s">
        <v>326</v>
      </c>
      <c r="C50" s="38" t="s">
        <v>340</v>
      </c>
      <c r="D50" s="38" t="s">
        <v>413</v>
      </c>
      <c r="E50" s="46" t="s">
        <v>414</v>
      </c>
      <c r="F50" s="39">
        <v>440128</v>
      </c>
    </row>
    <row r="51" spans="1:6" ht="12.75">
      <c r="A51" s="37" t="s">
        <v>325</v>
      </c>
      <c r="B51" s="38" t="s">
        <v>326</v>
      </c>
      <c r="C51" s="38" t="s">
        <v>340</v>
      </c>
      <c r="D51" s="38" t="s">
        <v>415</v>
      </c>
      <c r="E51" s="46" t="s">
        <v>416</v>
      </c>
      <c r="F51" s="39" t="s">
        <v>510</v>
      </c>
    </row>
    <row r="52" spans="1:6" ht="12.75">
      <c r="A52" s="40" t="s">
        <v>417</v>
      </c>
      <c r="B52" s="41"/>
      <c r="C52" s="41"/>
      <c r="D52" s="41"/>
      <c r="E52" s="47"/>
      <c r="F52" s="42">
        <f>SUM(F53:F55)</f>
        <v>186000</v>
      </c>
    </row>
    <row r="53" spans="1:6" ht="12.75">
      <c r="A53" s="37" t="s">
        <v>325</v>
      </c>
      <c r="B53" s="38" t="s">
        <v>326</v>
      </c>
      <c r="C53" s="38" t="s">
        <v>418</v>
      </c>
      <c r="D53" s="38" t="s">
        <v>329</v>
      </c>
      <c r="E53" s="46" t="s">
        <v>419</v>
      </c>
      <c r="F53" s="39">
        <v>75300</v>
      </c>
    </row>
    <row r="54" spans="1:6" ht="12.75">
      <c r="A54" s="37" t="s">
        <v>325</v>
      </c>
      <c r="B54" s="38" t="s">
        <v>326</v>
      </c>
      <c r="C54" s="38" t="s">
        <v>418</v>
      </c>
      <c r="D54" s="38" t="s">
        <v>331</v>
      </c>
      <c r="E54" s="104" t="s">
        <v>534</v>
      </c>
      <c r="F54" s="39"/>
    </row>
    <row r="55" spans="1:6" ht="12.75">
      <c r="A55" s="37" t="s">
        <v>325</v>
      </c>
      <c r="B55" s="38" t="s">
        <v>326</v>
      </c>
      <c r="C55" s="38" t="s">
        <v>418</v>
      </c>
      <c r="D55" s="38" t="s">
        <v>335</v>
      </c>
      <c r="E55" s="46" t="s">
        <v>533</v>
      </c>
      <c r="F55" s="39">
        <v>110700</v>
      </c>
    </row>
    <row r="56" spans="1:6" ht="12.75">
      <c r="A56" s="40" t="s">
        <v>420</v>
      </c>
      <c r="B56" s="41"/>
      <c r="C56" s="41"/>
      <c r="D56" s="41"/>
      <c r="E56" s="41"/>
      <c r="F56" s="42">
        <f>SUM(F57:F64)</f>
        <v>94585</v>
      </c>
    </row>
    <row r="57" spans="1:6" ht="12.75">
      <c r="A57" s="37" t="s">
        <v>325</v>
      </c>
      <c r="B57" s="38" t="s">
        <v>326</v>
      </c>
      <c r="C57" s="38" t="s">
        <v>421</v>
      </c>
      <c r="D57" s="38" t="s">
        <v>327</v>
      </c>
      <c r="E57" s="38" t="s">
        <v>422</v>
      </c>
      <c r="F57" s="39">
        <v>19140</v>
      </c>
    </row>
    <row r="58" spans="1:6" ht="12.75">
      <c r="A58" s="37"/>
      <c r="B58" s="38"/>
      <c r="C58" s="38"/>
      <c r="D58" s="38"/>
      <c r="E58" s="38" t="s">
        <v>523</v>
      </c>
      <c r="F58" s="39">
        <v>5800</v>
      </c>
    </row>
    <row r="59" spans="1:6" ht="12.75">
      <c r="A59" s="37" t="s">
        <v>325</v>
      </c>
      <c r="B59" s="38" t="s">
        <v>326</v>
      </c>
      <c r="C59" s="38" t="s">
        <v>421</v>
      </c>
      <c r="D59" s="38" t="s">
        <v>329</v>
      </c>
      <c r="E59" s="38" t="s">
        <v>423</v>
      </c>
      <c r="F59" s="39">
        <v>12467</v>
      </c>
    </row>
    <row r="60" spans="1:6" ht="12.75">
      <c r="A60" s="37" t="s">
        <v>325</v>
      </c>
      <c r="B60" s="38" t="s">
        <v>326</v>
      </c>
      <c r="C60" s="38" t="s">
        <v>421</v>
      </c>
      <c r="D60" s="38" t="s">
        <v>331</v>
      </c>
      <c r="E60" s="38" t="s">
        <v>424</v>
      </c>
      <c r="F60" s="39">
        <v>44000</v>
      </c>
    </row>
    <row r="61" spans="1:6" ht="12.75">
      <c r="A61" s="37" t="s">
        <v>325</v>
      </c>
      <c r="B61" s="38" t="s">
        <v>326</v>
      </c>
      <c r="C61" s="38" t="s">
        <v>421</v>
      </c>
      <c r="D61" s="38" t="s">
        <v>333</v>
      </c>
      <c r="E61" s="38" t="s">
        <v>425</v>
      </c>
      <c r="F61" s="39">
        <v>11438</v>
      </c>
    </row>
    <row r="62" spans="1:6" ht="12.75">
      <c r="A62" s="37" t="s">
        <v>325</v>
      </c>
      <c r="B62" s="38" t="s">
        <v>326</v>
      </c>
      <c r="C62" s="38" t="s">
        <v>421</v>
      </c>
      <c r="D62" s="38" t="s">
        <v>335</v>
      </c>
      <c r="E62" s="38" t="s">
        <v>426</v>
      </c>
      <c r="F62" s="39">
        <v>1740</v>
      </c>
    </row>
    <row r="63" spans="1:6" ht="12.75">
      <c r="A63" s="37" t="s">
        <v>325</v>
      </c>
      <c r="B63" s="38" t="s">
        <v>326</v>
      </c>
      <c r="C63" s="38" t="s">
        <v>421</v>
      </c>
      <c r="D63" s="38" t="s">
        <v>337</v>
      </c>
      <c r="E63" s="38" t="s">
        <v>427</v>
      </c>
      <c r="F63" s="39">
        <v>0</v>
      </c>
    </row>
    <row r="64" spans="1:6" ht="12.75">
      <c r="A64" s="37" t="s">
        <v>325</v>
      </c>
      <c r="B64" s="38" t="s">
        <v>326</v>
      </c>
      <c r="C64" s="38" t="s">
        <v>421</v>
      </c>
      <c r="D64" s="38" t="s">
        <v>346</v>
      </c>
      <c r="E64" s="38" t="s">
        <v>428</v>
      </c>
      <c r="F64" s="39">
        <v>0</v>
      </c>
    </row>
    <row r="65" spans="1:6" ht="12.75">
      <c r="A65" s="40" t="s">
        <v>429</v>
      </c>
      <c r="B65" s="41"/>
      <c r="C65" s="41"/>
      <c r="D65" s="41"/>
      <c r="E65" s="41"/>
      <c r="F65" s="42">
        <f>SUM(F66:F92)</f>
        <v>57142</v>
      </c>
    </row>
    <row r="66" spans="1:6" ht="12.75">
      <c r="A66" s="37" t="s">
        <v>325</v>
      </c>
      <c r="B66" s="38" t="s">
        <v>326</v>
      </c>
      <c r="C66" s="38" t="s">
        <v>430</v>
      </c>
      <c r="D66" s="38" t="s">
        <v>327</v>
      </c>
      <c r="E66" s="38" t="s">
        <v>431</v>
      </c>
      <c r="F66" s="39"/>
    </row>
    <row r="67" spans="1:6" ht="12.75">
      <c r="A67" s="37" t="s">
        <v>325</v>
      </c>
      <c r="B67" s="38" t="s">
        <v>326</v>
      </c>
      <c r="C67" s="38" t="s">
        <v>430</v>
      </c>
      <c r="D67" s="38" t="s">
        <v>329</v>
      </c>
      <c r="E67" s="38" t="s">
        <v>432</v>
      </c>
      <c r="F67" s="39">
        <v>37</v>
      </c>
    </row>
    <row r="68" spans="1:6" ht="12.75">
      <c r="A68" s="37" t="s">
        <v>325</v>
      </c>
      <c r="B68" s="38" t="s">
        <v>326</v>
      </c>
      <c r="C68" s="38" t="s">
        <v>430</v>
      </c>
      <c r="D68" s="38" t="s">
        <v>331</v>
      </c>
      <c r="E68" s="38" t="s">
        <v>433</v>
      </c>
      <c r="F68" s="39">
        <v>100</v>
      </c>
    </row>
    <row r="69" spans="1:6" ht="12.75">
      <c r="A69" s="37" t="s">
        <v>325</v>
      </c>
      <c r="B69" s="38" t="s">
        <v>326</v>
      </c>
      <c r="C69" s="38" t="s">
        <v>430</v>
      </c>
      <c r="D69" s="38" t="s">
        <v>333</v>
      </c>
      <c r="E69" s="38" t="s">
        <v>434</v>
      </c>
      <c r="F69" s="39"/>
    </row>
    <row r="70" spans="1:6" ht="12.75">
      <c r="A70" s="37" t="s">
        <v>325</v>
      </c>
      <c r="B70" s="38" t="s">
        <v>326</v>
      </c>
      <c r="C70" s="38" t="s">
        <v>430</v>
      </c>
      <c r="D70" s="38" t="s">
        <v>335</v>
      </c>
      <c r="E70" s="38" t="s">
        <v>435</v>
      </c>
      <c r="F70" s="39"/>
    </row>
    <row r="71" spans="1:6" ht="12.75">
      <c r="A71" s="37" t="s">
        <v>325</v>
      </c>
      <c r="B71" s="38" t="s">
        <v>326</v>
      </c>
      <c r="C71" s="38" t="s">
        <v>430</v>
      </c>
      <c r="D71" s="38" t="s">
        <v>337</v>
      </c>
      <c r="E71" s="38" t="s">
        <v>436</v>
      </c>
      <c r="F71" s="39">
        <v>29200</v>
      </c>
    </row>
    <row r="72" spans="1:6" ht="12.75">
      <c r="A72" s="37" t="s">
        <v>325</v>
      </c>
      <c r="B72" s="38" t="s">
        <v>326</v>
      </c>
      <c r="C72" s="38" t="s">
        <v>430</v>
      </c>
      <c r="D72" s="38" t="s">
        <v>346</v>
      </c>
      <c r="E72" s="38" t="s">
        <v>437</v>
      </c>
      <c r="F72" s="39">
        <v>9000</v>
      </c>
    </row>
    <row r="73" spans="1:6" ht="12.75">
      <c r="A73" s="37" t="s">
        <v>325</v>
      </c>
      <c r="B73" s="38" t="s">
        <v>326</v>
      </c>
      <c r="C73" s="38" t="s">
        <v>430</v>
      </c>
      <c r="D73" s="38" t="s">
        <v>348</v>
      </c>
      <c r="E73" s="38" t="s">
        <v>438</v>
      </c>
      <c r="F73" s="39">
        <v>12400</v>
      </c>
    </row>
    <row r="74" spans="1:6" ht="12.75">
      <c r="A74" s="37" t="s">
        <v>325</v>
      </c>
      <c r="B74" s="38" t="s">
        <v>326</v>
      </c>
      <c r="C74" s="38" t="s">
        <v>430</v>
      </c>
      <c r="D74" s="38" t="s">
        <v>350</v>
      </c>
      <c r="E74" s="38" t="s">
        <v>439</v>
      </c>
      <c r="F74" s="39">
        <v>4500</v>
      </c>
    </row>
    <row r="75" spans="1:6" ht="12.75">
      <c r="A75" s="37" t="s">
        <v>325</v>
      </c>
      <c r="B75" s="38" t="s">
        <v>326</v>
      </c>
      <c r="C75" s="38" t="s">
        <v>430</v>
      </c>
      <c r="D75" s="38" t="s">
        <v>352</v>
      </c>
      <c r="E75" s="38" t="s">
        <v>440</v>
      </c>
      <c r="F75" s="39"/>
    </row>
    <row r="76" spans="1:6" ht="12.75">
      <c r="A76" s="37" t="s">
        <v>325</v>
      </c>
      <c r="B76" s="38" t="s">
        <v>326</v>
      </c>
      <c r="C76" s="38" t="s">
        <v>430</v>
      </c>
      <c r="D76" s="38" t="s">
        <v>354</v>
      </c>
      <c r="E76" s="38" t="s">
        <v>441</v>
      </c>
      <c r="F76" s="39">
        <v>1905</v>
      </c>
    </row>
    <row r="77" spans="1:6" ht="12.75">
      <c r="A77" s="37" t="s">
        <v>325</v>
      </c>
      <c r="B77" s="38" t="s">
        <v>326</v>
      </c>
      <c r="C77" s="38" t="s">
        <v>430</v>
      </c>
      <c r="D77" s="38" t="s">
        <v>356</v>
      </c>
      <c r="E77" s="38" t="s">
        <v>442</v>
      </c>
      <c r="F77" s="39"/>
    </row>
    <row r="78" spans="1:6" ht="12.75">
      <c r="A78" s="37" t="s">
        <v>325</v>
      </c>
      <c r="B78" s="38" t="s">
        <v>326</v>
      </c>
      <c r="C78" s="38" t="s">
        <v>430</v>
      </c>
      <c r="D78" s="38" t="s">
        <v>358</v>
      </c>
      <c r="E78" s="38" t="s">
        <v>443</v>
      </c>
      <c r="F78" s="39"/>
    </row>
    <row r="79" spans="1:6" ht="12.75">
      <c r="A79" s="37" t="s">
        <v>325</v>
      </c>
      <c r="B79" s="38" t="s">
        <v>326</v>
      </c>
      <c r="C79" s="38" t="s">
        <v>430</v>
      </c>
      <c r="D79" s="38" t="s">
        <v>360</v>
      </c>
      <c r="E79" s="38" t="s">
        <v>444</v>
      </c>
      <c r="F79" s="39"/>
    </row>
    <row r="80" spans="1:6" ht="12.75">
      <c r="A80" s="37" t="s">
        <v>325</v>
      </c>
      <c r="B80" s="38" t="s">
        <v>326</v>
      </c>
      <c r="C80" s="38" t="s">
        <v>430</v>
      </c>
      <c r="D80" s="38" t="s">
        <v>362</v>
      </c>
      <c r="E80" s="38" t="s">
        <v>445</v>
      </c>
      <c r="F80" s="39"/>
    </row>
    <row r="81" spans="1:6" ht="12.75">
      <c r="A81" s="37" t="s">
        <v>325</v>
      </c>
      <c r="B81" s="38" t="s">
        <v>326</v>
      </c>
      <c r="C81" s="38" t="s">
        <v>430</v>
      </c>
      <c r="D81" s="38" t="s">
        <v>364</v>
      </c>
      <c r="E81" s="38" t="s">
        <v>446</v>
      </c>
      <c r="F81" s="39"/>
    </row>
    <row r="82" spans="1:6" ht="12.75">
      <c r="A82" s="37" t="s">
        <v>325</v>
      </c>
      <c r="B82" s="38" t="s">
        <v>326</v>
      </c>
      <c r="C82" s="38" t="s">
        <v>430</v>
      </c>
      <c r="D82" s="38" t="s">
        <v>365</v>
      </c>
      <c r="E82" s="38" t="s">
        <v>447</v>
      </c>
      <c r="F82" s="39"/>
    </row>
    <row r="83" spans="1:6" ht="12.75">
      <c r="A83" s="37" t="s">
        <v>325</v>
      </c>
      <c r="B83" s="38" t="s">
        <v>326</v>
      </c>
      <c r="C83" s="38" t="s">
        <v>430</v>
      </c>
      <c r="D83" s="38" t="s">
        <v>367</v>
      </c>
      <c r="E83" s="38" t="s">
        <v>448</v>
      </c>
      <c r="F83" s="39"/>
    </row>
    <row r="84" spans="1:6" ht="12.75">
      <c r="A84" s="37" t="s">
        <v>325</v>
      </c>
      <c r="B84" s="38" t="s">
        <v>326</v>
      </c>
      <c r="C84" s="38" t="s">
        <v>430</v>
      </c>
      <c r="D84" s="38" t="s">
        <v>369</v>
      </c>
      <c r="E84" s="38" t="s">
        <v>449</v>
      </c>
      <c r="F84" s="39"/>
    </row>
    <row r="85" spans="1:6" ht="12.75">
      <c r="A85" s="37" t="s">
        <v>325</v>
      </c>
      <c r="B85" s="38" t="s">
        <v>326</v>
      </c>
      <c r="C85" s="38" t="s">
        <v>430</v>
      </c>
      <c r="D85" s="38" t="s">
        <v>371</v>
      </c>
      <c r="E85" s="38" t="s">
        <v>450</v>
      </c>
      <c r="F85" s="39"/>
    </row>
    <row r="86" spans="1:6" ht="12.75">
      <c r="A86" s="37" t="s">
        <v>325</v>
      </c>
      <c r="B86" s="38" t="s">
        <v>326</v>
      </c>
      <c r="C86" s="38" t="s">
        <v>430</v>
      </c>
      <c r="D86" s="38" t="s">
        <v>372</v>
      </c>
      <c r="E86" s="38" t="s">
        <v>451</v>
      </c>
      <c r="F86" s="39"/>
    </row>
    <row r="87" spans="1:6" ht="12.75">
      <c r="A87" s="37" t="s">
        <v>325</v>
      </c>
      <c r="B87" s="38" t="s">
        <v>326</v>
      </c>
      <c r="C87" s="38" t="s">
        <v>430</v>
      </c>
      <c r="D87" s="38" t="s">
        <v>374</v>
      </c>
      <c r="E87" s="38" t="s">
        <v>452</v>
      </c>
      <c r="F87" s="39"/>
    </row>
    <row r="88" spans="1:6" ht="12.75">
      <c r="A88" s="37" t="s">
        <v>325</v>
      </c>
      <c r="B88" s="38" t="s">
        <v>326</v>
      </c>
      <c r="C88" s="38" t="s">
        <v>430</v>
      </c>
      <c r="D88" s="38" t="s">
        <v>376</v>
      </c>
      <c r="E88" s="38" t="s">
        <v>453</v>
      </c>
      <c r="F88" s="39"/>
    </row>
    <row r="89" spans="1:6" ht="12.75">
      <c r="A89" s="37" t="s">
        <v>325</v>
      </c>
      <c r="B89" s="38" t="s">
        <v>326</v>
      </c>
      <c r="C89" s="38" t="s">
        <v>430</v>
      </c>
      <c r="D89" s="38" t="s">
        <v>378</v>
      </c>
      <c r="E89" s="38" t="s">
        <v>454</v>
      </c>
      <c r="F89" s="39"/>
    </row>
    <row r="90" spans="1:6" ht="12.75">
      <c r="A90" s="37" t="s">
        <v>325</v>
      </c>
      <c r="B90" s="38" t="s">
        <v>326</v>
      </c>
      <c r="C90" s="38" t="s">
        <v>430</v>
      </c>
      <c r="D90" s="38" t="s">
        <v>380</v>
      </c>
      <c r="E90" s="38" t="s">
        <v>455</v>
      </c>
      <c r="F90" s="39"/>
    </row>
    <row r="91" spans="1:6" ht="12.75">
      <c r="A91" s="37" t="s">
        <v>325</v>
      </c>
      <c r="B91" s="38" t="s">
        <v>326</v>
      </c>
      <c r="C91" s="38" t="s">
        <v>430</v>
      </c>
      <c r="D91" s="38" t="s">
        <v>382</v>
      </c>
      <c r="E91" s="38" t="s">
        <v>456</v>
      </c>
      <c r="F91" s="39"/>
    </row>
    <row r="92" spans="1:6" ht="12.75">
      <c r="A92" s="37" t="s">
        <v>325</v>
      </c>
      <c r="B92" s="38" t="s">
        <v>326</v>
      </c>
      <c r="C92" s="38" t="s">
        <v>430</v>
      </c>
      <c r="D92" s="38" t="s">
        <v>384</v>
      </c>
      <c r="E92" s="38" t="s">
        <v>457</v>
      </c>
      <c r="F92" s="39"/>
    </row>
    <row r="93" spans="1:6" ht="12.75">
      <c r="A93" s="40" t="s">
        <v>458</v>
      </c>
      <c r="B93" s="41"/>
      <c r="C93" s="41"/>
      <c r="D93" s="41"/>
      <c r="E93" s="41"/>
      <c r="F93" s="42">
        <f>SUM(F94:F95)</f>
        <v>-2000</v>
      </c>
    </row>
    <row r="94" spans="1:6" ht="12.75">
      <c r="A94" s="37" t="s">
        <v>325</v>
      </c>
      <c r="B94" s="38" t="s">
        <v>326</v>
      </c>
      <c r="C94" s="38" t="s">
        <v>459</v>
      </c>
      <c r="D94" s="38" t="s">
        <v>327</v>
      </c>
      <c r="E94" s="38" t="s">
        <v>460</v>
      </c>
      <c r="F94" s="39"/>
    </row>
    <row r="95" spans="1:6" ht="12.75">
      <c r="A95" s="37" t="s">
        <v>325</v>
      </c>
      <c r="B95" s="38" t="s">
        <v>326</v>
      </c>
      <c r="C95" s="38" t="s">
        <v>459</v>
      </c>
      <c r="D95" s="38" t="s">
        <v>329</v>
      </c>
      <c r="E95" s="38" t="s">
        <v>461</v>
      </c>
      <c r="F95" s="39">
        <v>-2000</v>
      </c>
    </row>
    <row r="96" spans="1:6" ht="12.75">
      <c r="A96" s="40" t="s">
        <v>462</v>
      </c>
      <c r="B96" s="41"/>
      <c r="C96" s="41"/>
      <c r="D96" s="41"/>
      <c r="E96" s="41"/>
      <c r="F96" s="42">
        <f>SUM(F97)</f>
        <v>0</v>
      </c>
    </row>
    <row r="97" spans="1:6" ht="12.75">
      <c r="A97" s="37" t="s">
        <v>325</v>
      </c>
      <c r="B97" s="38" t="s">
        <v>326</v>
      </c>
      <c r="C97" s="38" t="s">
        <v>463</v>
      </c>
      <c r="D97" s="38" t="s">
        <v>327</v>
      </c>
      <c r="E97" s="38" t="s">
        <v>464</v>
      </c>
      <c r="F97" s="39"/>
    </row>
    <row r="98" spans="1:6" ht="12.75">
      <c r="A98" s="40" t="s">
        <v>465</v>
      </c>
      <c r="B98" s="41"/>
      <c r="C98" s="41"/>
      <c r="D98" s="41"/>
      <c r="E98" s="41"/>
      <c r="F98" s="42">
        <f>SUM(F99:F101)</f>
        <v>0</v>
      </c>
    </row>
    <row r="99" spans="1:6" ht="12.75">
      <c r="A99" s="37" t="s">
        <v>325</v>
      </c>
      <c r="B99" s="38" t="s">
        <v>326</v>
      </c>
      <c r="C99" s="38" t="s">
        <v>466</v>
      </c>
      <c r="D99" s="38" t="s">
        <v>327</v>
      </c>
      <c r="E99" s="38" t="s">
        <v>467</v>
      </c>
      <c r="F99" s="39"/>
    </row>
    <row r="100" spans="1:6" ht="12.75">
      <c r="A100" s="37" t="s">
        <v>325</v>
      </c>
      <c r="B100" s="38" t="s">
        <v>326</v>
      </c>
      <c r="C100" s="38" t="s">
        <v>466</v>
      </c>
      <c r="D100" s="38" t="s">
        <v>329</v>
      </c>
      <c r="E100" s="38" t="s">
        <v>468</v>
      </c>
      <c r="F100" s="39"/>
    </row>
    <row r="101" spans="1:6" ht="12.75">
      <c r="A101" s="37" t="s">
        <v>325</v>
      </c>
      <c r="B101" s="38" t="s">
        <v>326</v>
      </c>
      <c r="C101" s="38" t="s">
        <v>466</v>
      </c>
      <c r="D101" s="38" t="s">
        <v>331</v>
      </c>
      <c r="E101" s="38" t="s">
        <v>469</v>
      </c>
      <c r="F101" s="39"/>
    </row>
    <row r="102" spans="1:6" ht="12.75">
      <c r="A102" s="40" t="s">
        <v>470</v>
      </c>
      <c r="B102" s="41"/>
      <c r="C102" s="41"/>
      <c r="D102" s="41"/>
      <c r="E102" s="41"/>
      <c r="F102" s="42">
        <f>SUM(F103:F120)</f>
        <v>456270</v>
      </c>
    </row>
    <row r="103" spans="1:6" ht="12.75">
      <c r="A103" s="37" t="s">
        <v>325</v>
      </c>
      <c r="B103" s="38" t="s">
        <v>326</v>
      </c>
      <c r="C103" s="38" t="s">
        <v>471</v>
      </c>
      <c r="D103" s="38" t="s">
        <v>327</v>
      </c>
      <c r="E103" s="38" t="s">
        <v>472</v>
      </c>
      <c r="F103" s="39">
        <v>14100</v>
      </c>
    </row>
    <row r="104" spans="1:6" ht="12.75">
      <c r="A104" s="37" t="s">
        <v>325</v>
      </c>
      <c r="B104" s="38" t="s">
        <v>326</v>
      </c>
      <c r="C104" s="38" t="s">
        <v>471</v>
      </c>
      <c r="D104" s="38" t="s">
        <v>329</v>
      </c>
      <c r="E104" s="38" t="s">
        <v>473</v>
      </c>
      <c r="F104" s="39">
        <v>20650</v>
      </c>
    </row>
    <row r="105" spans="1:6" ht="12.75">
      <c r="A105" s="37" t="s">
        <v>325</v>
      </c>
      <c r="B105" s="38" t="s">
        <v>326</v>
      </c>
      <c r="C105" s="38" t="s">
        <v>471</v>
      </c>
      <c r="D105" s="38" t="s">
        <v>331</v>
      </c>
      <c r="E105" s="38" t="s">
        <v>474</v>
      </c>
      <c r="F105" s="39"/>
    </row>
    <row r="106" spans="1:6" ht="12.75">
      <c r="A106" s="37" t="s">
        <v>325</v>
      </c>
      <c r="B106" s="38" t="s">
        <v>326</v>
      </c>
      <c r="C106" s="38" t="s">
        <v>471</v>
      </c>
      <c r="D106" s="38" t="s">
        <v>333</v>
      </c>
      <c r="E106" s="38" t="s">
        <v>475</v>
      </c>
      <c r="F106" s="39"/>
    </row>
    <row r="107" spans="1:6" ht="12.75">
      <c r="A107" s="37" t="s">
        <v>325</v>
      </c>
      <c r="B107" s="38" t="s">
        <v>326</v>
      </c>
      <c r="C107" s="38" t="s">
        <v>471</v>
      </c>
      <c r="D107" s="38" t="s">
        <v>335</v>
      </c>
      <c r="E107" s="38" t="s">
        <v>476</v>
      </c>
      <c r="F107" s="39"/>
    </row>
    <row r="108" spans="1:6" ht="12.75">
      <c r="A108" s="37" t="s">
        <v>325</v>
      </c>
      <c r="B108" s="38" t="s">
        <v>326</v>
      </c>
      <c r="C108" s="38" t="s">
        <v>471</v>
      </c>
      <c r="D108" s="38" t="s">
        <v>337</v>
      </c>
      <c r="E108" s="38" t="s">
        <v>477</v>
      </c>
      <c r="F108" s="39"/>
    </row>
    <row r="109" spans="1:6" ht="12.75">
      <c r="A109" s="37" t="s">
        <v>325</v>
      </c>
      <c r="B109" s="38" t="s">
        <v>326</v>
      </c>
      <c r="C109" s="38" t="s">
        <v>471</v>
      </c>
      <c r="D109" s="38" t="s">
        <v>346</v>
      </c>
      <c r="E109" s="38" t="s">
        <v>478</v>
      </c>
      <c r="F109" s="39">
        <v>0</v>
      </c>
    </row>
    <row r="110" spans="1:6" ht="12.75">
      <c r="A110" s="37" t="s">
        <v>325</v>
      </c>
      <c r="B110" s="38" t="s">
        <v>326</v>
      </c>
      <c r="C110" s="38" t="s">
        <v>471</v>
      </c>
      <c r="D110" s="38" t="s">
        <v>348</v>
      </c>
      <c r="E110" s="105" t="s">
        <v>535</v>
      </c>
      <c r="F110" s="39">
        <v>0</v>
      </c>
    </row>
    <row r="111" spans="1:6" ht="12.75">
      <c r="A111" s="37" t="s">
        <v>325</v>
      </c>
      <c r="B111" s="38" t="s">
        <v>326</v>
      </c>
      <c r="C111" s="38" t="s">
        <v>471</v>
      </c>
      <c r="D111" s="38" t="s">
        <v>350</v>
      </c>
      <c r="E111" s="38" t="s">
        <v>479</v>
      </c>
      <c r="F111" s="39"/>
    </row>
    <row r="112" spans="1:6" ht="12.75">
      <c r="A112" s="37" t="s">
        <v>325</v>
      </c>
      <c r="B112" s="38" t="s">
        <v>326</v>
      </c>
      <c r="C112" s="38" t="s">
        <v>471</v>
      </c>
      <c r="D112" s="38" t="s">
        <v>352</v>
      </c>
      <c r="E112" s="38" t="s">
        <v>480</v>
      </c>
      <c r="F112" s="39">
        <v>20</v>
      </c>
    </row>
    <row r="113" spans="1:6" ht="12.75">
      <c r="A113" s="37" t="s">
        <v>325</v>
      </c>
      <c r="B113" s="38" t="s">
        <v>326</v>
      </c>
      <c r="C113" s="38" t="s">
        <v>471</v>
      </c>
      <c r="D113" s="38" t="s">
        <v>354</v>
      </c>
      <c r="E113" s="38" t="s">
        <v>481</v>
      </c>
      <c r="F113" s="39"/>
    </row>
    <row r="114" spans="1:6" ht="12.75">
      <c r="A114" s="37" t="s">
        <v>325</v>
      </c>
      <c r="B114" s="38" t="s">
        <v>326</v>
      </c>
      <c r="C114" s="38" t="s">
        <v>471</v>
      </c>
      <c r="D114" s="38" t="s">
        <v>356</v>
      </c>
      <c r="E114" s="38" t="s">
        <v>538</v>
      </c>
      <c r="F114" s="39"/>
    </row>
    <row r="115" spans="1:6" ht="12.75">
      <c r="A115" s="37" t="s">
        <v>325</v>
      </c>
      <c r="B115" s="38" t="s">
        <v>326</v>
      </c>
      <c r="C115" s="38" t="s">
        <v>471</v>
      </c>
      <c r="D115" s="38" t="s">
        <v>358</v>
      </c>
      <c r="E115" s="38" t="s">
        <v>482</v>
      </c>
      <c r="F115" s="39">
        <v>1300</v>
      </c>
    </row>
    <row r="116" spans="1:6" ht="12.75">
      <c r="A116" s="37" t="s">
        <v>325</v>
      </c>
      <c r="B116" s="38" t="s">
        <v>326</v>
      </c>
      <c r="C116" s="38" t="s">
        <v>471</v>
      </c>
      <c r="D116" s="38" t="s">
        <v>360</v>
      </c>
      <c r="E116" s="38" t="s">
        <v>483</v>
      </c>
      <c r="F116" s="39">
        <v>22000</v>
      </c>
    </row>
    <row r="117" spans="1:6" ht="12.75">
      <c r="A117" s="37" t="s">
        <v>325</v>
      </c>
      <c r="B117" s="38" t="s">
        <v>326</v>
      </c>
      <c r="C117" s="38" t="s">
        <v>471</v>
      </c>
      <c r="D117" s="38" t="s">
        <v>362</v>
      </c>
      <c r="E117" s="38" t="s">
        <v>484</v>
      </c>
      <c r="F117" s="39"/>
    </row>
    <row r="118" spans="1:6" ht="12.75">
      <c r="A118" s="37" t="s">
        <v>325</v>
      </c>
      <c r="B118" s="38" t="s">
        <v>326</v>
      </c>
      <c r="C118" s="38" t="s">
        <v>471</v>
      </c>
      <c r="D118" s="38" t="s">
        <v>364</v>
      </c>
      <c r="E118" s="38" t="s">
        <v>485</v>
      </c>
      <c r="F118" s="39">
        <v>16000</v>
      </c>
    </row>
    <row r="119" spans="1:6" ht="12.75">
      <c r="A119" s="37" t="s">
        <v>325</v>
      </c>
      <c r="B119" s="38" t="s">
        <v>326</v>
      </c>
      <c r="C119" s="38" t="s">
        <v>471</v>
      </c>
      <c r="D119" s="38" t="s">
        <v>365</v>
      </c>
      <c r="E119" s="38" t="s">
        <v>536</v>
      </c>
      <c r="F119" s="39">
        <v>22200</v>
      </c>
    </row>
    <row r="120" spans="1:6" ht="13.5" thickBot="1">
      <c r="A120" s="43" t="s">
        <v>325</v>
      </c>
      <c r="B120" s="44" t="s">
        <v>326</v>
      </c>
      <c r="C120" s="44" t="s">
        <v>471</v>
      </c>
      <c r="D120" s="44" t="s">
        <v>367</v>
      </c>
      <c r="E120" s="44" t="s">
        <v>486</v>
      </c>
      <c r="F120" s="45">
        <v>360000</v>
      </c>
    </row>
    <row r="124" ht="12.75">
      <c r="F124" s="56">
        <f>SUM(F1+F8+F52+F56+F65+F93+F102)</f>
        <v>1495233</v>
      </c>
    </row>
  </sheetData>
  <sheetProtection/>
  <printOptions gridLines="1" headings="1"/>
  <pageMargins left="0" right="0" top="0.7480314960629921" bottom="0.15748031496062992" header="0.31496062992125984" footer="0.31496062992125984"/>
  <pageSetup horizontalDpi="600" verticalDpi="600" orientation="portrait" paperSize="9" scale="80" r:id="rId1"/>
  <headerFooter>
    <oddHeader>&amp;LAUTOMOBILE CLUB UDINE&amp;CBUDGET 2015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L18" sqref="L18"/>
    </sheetView>
  </sheetViews>
  <sheetFormatPr defaultColWidth="9.00390625" defaultRowHeight="12.75"/>
  <cols>
    <col min="1" max="1" width="14.57421875" style="142" customWidth="1"/>
    <col min="2" max="2" width="12.140625" style="142" customWidth="1"/>
    <col min="3" max="3" width="11.8515625" style="142" customWidth="1"/>
    <col min="4" max="4" width="12.57421875" style="142" customWidth="1"/>
    <col min="5" max="5" width="10.7109375" style="142" customWidth="1"/>
    <col min="6" max="16384" width="9.00390625" style="142" customWidth="1"/>
  </cols>
  <sheetData>
    <row r="1" spans="1:10" ht="18" customHeight="1">
      <c r="A1" s="196" t="s">
        <v>542</v>
      </c>
      <c r="B1" s="197"/>
      <c r="C1" s="197"/>
      <c r="D1" s="197"/>
      <c r="E1" s="197"/>
      <c r="F1" s="197"/>
      <c r="G1" s="197"/>
      <c r="H1" s="197"/>
      <c r="I1" s="197"/>
      <c r="J1" s="198"/>
    </row>
    <row r="2" spans="1:10" ht="15">
      <c r="A2" s="199"/>
      <c r="B2" s="200"/>
      <c r="C2" s="200"/>
      <c r="D2" s="200"/>
      <c r="E2" s="200"/>
      <c r="F2" s="200"/>
      <c r="G2" s="200"/>
      <c r="H2" s="200"/>
      <c r="I2" s="200"/>
      <c r="J2" s="201"/>
    </row>
    <row r="3" spans="1:10" ht="15">
      <c r="A3" s="205" t="s">
        <v>101</v>
      </c>
      <c r="B3" s="205" t="s">
        <v>100</v>
      </c>
      <c r="C3" s="205" t="s">
        <v>99</v>
      </c>
      <c r="D3" s="205" t="s">
        <v>499</v>
      </c>
      <c r="E3" s="205" t="s">
        <v>98</v>
      </c>
      <c r="F3" s="206" t="s">
        <v>97</v>
      </c>
      <c r="G3" s="206"/>
      <c r="H3" s="206"/>
      <c r="I3" s="206"/>
      <c r="J3" s="207"/>
    </row>
    <row r="4" spans="1:10" ht="51">
      <c r="A4" s="205"/>
      <c r="B4" s="205" t="s">
        <v>89</v>
      </c>
      <c r="C4" s="205"/>
      <c r="D4" s="205"/>
      <c r="E4" s="205"/>
      <c r="F4" s="143" t="s">
        <v>96</v>
      </c>
      <c r="G4" s="143" t="s">
        <v>489</v>
      </c>
      <c r="H4" s="143" t="s">
        <v>95</v>
      </c>
      <c r="I4" s="144" t="s">
        <v>94</v>
      </c>
      <c r="J4" s="145" t="s">
        <v>500</v>
      </c>
    </row>
    <row r="5" spans="1:10" ht="27">
      <c r="A5" s="146" t="s">
        <v>77</v>
      </c>
      <c r="B5" s="147" t="s">
        <v>77</v>
      </c>
      <c r="C5" s="148" t="s">
        <v>105</v>
      </c>
      <c r="D5" s="149" t="s">
        <v>501</v>
      </c>
      <c r="E5" s="150"/>
      <c r="F5" s="151"/>
      <c r="G5" s="151"/>
      <c r="H5" s="151"/>
      <c r="I5" s="152"/>
      <c r="J5" s="153">
        <f aca="true" t="shared" si="0" ref="J5:J10">SUM(F5:I5)</f>
        <v>0</v>
      </c>
    </row>
    <row r="6" spans="1:10" ht="40.5">
      <c r="A6" s="146" t="s">
        <v>62</v>
      </c>
      <c r="B6" s="154" t="s">
        <v>62</v>
      </c>
      <c r="C6" s="155" t="s">
        <v>106</v>
      </c>
      <c r="D6" s="156" t="s">
        <v>501</v>
      </c>
      <c r="E6" s="157"/>
      <c r="F6" s="158"/>
      <c r="G6" s="158"/>
      <c r="H6" s="151"/>
      <c r="I6" s="159"/>
      <c r="J6" s="153">
        <f t="shared" si="0"/>
        <v>0</v>
      </c>
    </row>
    <row r="7" spans="1:10" ht="27">
      <c r="A7" s="160" t="s">
        <v>492</v>
      </c>
      <c r="B7" s="154" t="s">
        <v>492</v>
      </c>
      <c r="C7" s="155" t="s">
        <v>106</v>
      </c>
      <c r="D7" s="156" t="s">
        <v>502</v>
      </c>
      <c r="E7" s="157"/>
      <c r="F7" s="158"/>
      <c r="G7" s="158"/>
      <c r="H7" s="151"/>
      <c r="I7" s="159"/>
      <c r="J7" s="153">
        <f t="shared" si="0"/>
        <v>0</v>
      </c>
    </row>
    <row r="8" spans="1:10" ht="27">
      <c r="A8" s="146" t="s">
        <v>57</v>
      </c>
      <c r="B8" s="161" t="s">
        <v>57</v>
      </c>
      <c r="C8" s="162" t="s">
        <v>104</v>
      </c>
      <c r="D8" s="156" t="s">
        <v>502</v>
      </c>
      <c r="E8" s="163"/>
      <c r="F8" s="164"/>
      <c r="G8" s="164">
        <v>2000</v>
      </c>
      <c r="H8" s="165"/>
      <c r="I8" s="166"/>
      <c r="J8" s="153">
        <f t="shared" si="0"/>
        <v>2000</v>
      </c>
    </row>
    <row r="9" spans="1:10" ht="51">
      <c r="A9" s="167" t="s">
        <v>544</v>
      </c>
      <c r="B9" s="167" t="s">
        <v>62</v>
      </c>
      <c r="C9" s="167" t="s">
        <v>524</v>
      </c>
      <c r="D9" s="168" t="s">
        <v>502</v>
      </c>
      <c r="E9" s="169"/>
      <c r="F9" s="170"/>
      <c r="G9" s="170">
        <v>1000</v>
      </c>
      <c r="H9" s="170"/>
      <c r="I9" s="170"/>
      <c r="J9" s="153">
        <f t="shared" si="0"/>
        <v>1000</v>
      </c>
    </row>
    <row r="10" spans="1:10" ht="51.75" thickBot="1">
      <c r="A10" s="167" t="s">
        <v>543</v>
      </c>
      <c r="B10" s="167" t="s">
        <v>62</v>
      </c>
      <c r="C10" s="167" t="s">
        <v>524</v>
      </c>
      <c r="D10" s="168" t="s">
        <v>502</v>
      </c>
      <c r="E10" s="169"/>
      <c r="F10" s="170"/>
      <c r="G10" s="170">
        <v>3000</v>
      </c>
      <c r="H10" s="170"/>
      <c r="I10" s="170"/>
      <c r="J10" s="153">
        <f t="shared" si="0"/>
        <v>3000</v>
      </c>
    </row>
    <row r="11" spans="1:10" ht="15.75" thickBot="1">
      <c r="A11" s="171"/>
      <c r="B11" s="171"/>
      <c r="C11" s="172" t="s">
        <v>134</v>
      </c>
      <c r="D11" s="173" t="s">
        <v>55</v>
      </c>
      <c r="E11" s="174">
        <f aca="true" t="shared" si="1" ref="E11:J11">SUM(E5:E10)</f>
        <v>0</v>
      </c>
      <c r="F11" s="174">
        <f t="shared" si="1"/>
        <v>0</v>
      </c>
      <c r="G11" s="174">
        <f t="shared" si="1"/>
        <v>6000</v>
      </c>
      <c r="H11" s="174">
        <f t="shared" si="1"/>
        <v>0</v>
      </c>
      <c r="I11" s="174">
        <f t="shared" si="1"/>
        <v>0</v>
      </c>
      <c r="J11" s="174">
        <f t="shared" si="1"/>
        <v>6000</v>
      </c>
    </row>
  </sheetData>
  <sheetProtection/>
  <mergeCells count="7">
    <mergeCell ref="A1:J2"/>
    <mergeCell ref="A3:A4"/>
    <mergeCell ref="B3:B4"/>
    <mergeCell ref="C3:C4"/>
    <mergeCell ref="D3:D4"/>
    <mergeCell ref="E3:E4"/>
    <mergeCell ref="F3:J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20" r:id="rId1"/>
  <headerFooter>
    <oddHeader>&amp;CAUTOMOBILE CLUB UDINE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tabSelected="1" view="pageBreakPreview" zoomScaleSheetLayoutView="100" zoomScalePageLayoutView="0" workbookViewId="0" topLeftCell="A1">
      <selection activeCell="J10" sqref="J10"/>
    </sheetView>
  </sheetViews>
  <sheetFormatPr defaultColWidth="9.00390625" defaultRowHeight="12.75"/>
  <cols>
    <col min="1" max="1" width="19.140625" style="175" customWidth="1"/>
    <col min="2" max="2" width="13.8515625" style="175" customWidth="1"/>
    <col min="3" max="3" width="15.00390625" style="175" customWidth="1"/>
    <col min="4" max="4" width="15.57421875" style="175" customWidth="1"/>
    <col min="5" max="5" width="15.421875" style="175" customWidth="1"/>
    <col min="6" max="6" width="12.140625" style="175" bestFit="1" customWidth="1"/>
    <col min="7" max="16384" width="9.00390625" style="175" customWidth="1"/>
  </cols>
  <sheetData>
    <row r="1" spans="1:6" ht="18" customHeight="1">
      <c r="A1" s="208" t="s">
        <v>545</v>
      </c>
      <c r="B1" s="208"/>
      <c r="C1" s="208"/>
      <c r="D1" s="208"/>
      <c r="E1" s="208"/>
      <c r="F1" s="208"/>
    </row>
    <row r="2" spans="1:6" ht="15" customHeight="1">
      <c r="A2" s="208"/>
      <c r="B2" s="208"/>
      <c r="C2" s="208"/>
      <c r="D2" s="208"/>
      <c r="E2" s="208"/>
      <c r="F2" s="208"/>
    </row>
    <row r="3" spans="1:6" ht="66.75" customHeight="1">
      <c r="A3" s="176" t="s">
        <v>100</v>
      </c>
      <c r="B3" s="176" t="s">
        <v>101</v>
      </c>
      <c r="C3" s="176" t="s">
        <v>99</v>
      </c>
      <c r="D3" s="176" t="s">
        <v>499</v>
      </c>
      <c r="E3" s="176" t="s">
        <v>102</v>
      </c>
      <c r="F3" s="176" t="s">
        <v>550</v>
      </c>
    </row>
    <row r="4" spans="1:6" ht="49.5" customHeight="1">
      <c r="A4" s="177" t="s">
        <v>77</v>
      </c>
      <c r="B4" s="178" t="s">
        <v>77</v>
      </c>
      <c r="C4" s="179" t="s">
        <v>105</v>
      </c>
      <c r="D4" s="178" t="s">
        <v>504</v>
      </c>
      <c r="E4" s="178" t="s">
        <v>506</v>
      </c>
      <c r="F4" s="178" t="s">
        <v>525</v>
      </c>
    </row>
    <row r="5" spans="1:6" ht="49.5" customHeight="1">
      <c r="A5" s="177" t="s">
        <v>62</v>
      </c>
      <c r="B5" s="178" t="s">
        <v>62</v>
      </c>
      <c r="C5" s="180" t="s">
        <v>106</v>
      </c>
      <c r="D5" s="178" t="s">
        <v>504</v>
      </c>
      <c r="E5" s="178" t="s">
        <v>526</v>
      </c>
      <c r="F5" s="178" t="s">
        <v>525</v>
      </c>
    </row>
    <row r="6" spans="1:6" ht="49.5" customHeight="1">
      <c r="A6" s="177" t="s">
        <v>503</v>
      </c>
      <c r="B6" s="178" t="s">
        <v>503</v>
      </c>
      <c r="C6" s="180" t="s">
        <v>106</v>
      </c>
      <c r="D6" s="178" t="s">
        <v>505</v>
      </c>
      <c r="E6" s="178" t="s">
        <v>507</v>
      </c>
      <c r="F6" s="178" t="s">
        <v>546</v>
      </c>
    </row>
    <row r="7" spans="1:6" ht="49.5" customHeight="1">
      <c r="A7" s="177" t="s">
        <v>57</v>
      </c>
      <c r="B7" s="178" t="s">
        <v>547</v>
      </c>
      <c r="C7" s="180" t="s">
        <v>104</v>
      </c>
      <c r="D7" s="178" t="s">
        <v>505</v>
      </c>
      <c r="E7" s="178" t="s">
        <v>548</v>
      </c>
      <c r="F7" s="181">
        <v>1</v>
      </c>
    </row>
    <row r="8" spans="1:6" ht="49.5" customHeight="1">
      <c r="A8" s="177" t="s">
        <v>62</v>
      </c>
      <c r="B8" s="182" t="s">
        <v>544</v>
      </c>
      <c r="C8" s="182" t="s">
        <v>106</v>
      </c>
      <c r="D8" s="178" t="s">
        <v>505</v>
      </c>
      <c r="E8" s="179" t="s">
        <v>549</v>
      </c>
      <c r="F8" s="179">
        <v>1</v>
      </c>
    </row>
    <row r="9" spans="1:6" ht="49.5" customHeight="1">
      <c r="A9" s="177" t="s">
        <v>62</v>
      </c>
      <c r="B9" s="182" t="s">
        <v>543</v>
      </c>
      <c r="C9" s="182" t="s">
        <v>524</v>
      </c>
      <c r="D9" s="178" t="s">
        <v>505</v>
      </c>
      <c r="E9" s="179" t="s">
        <v>527</v>
      </c>
      <c r="F9" s="179">
        <v>1</v>
      </c>
    </row>
  </sheetData>
  <sheetProtection/>
  <mergeCells count="1">
    <mergeCell ref="A1:F2"/>
  </mergeCells>
  <printOptions horizontalCentered="1"/>
  <pageMargins left="0.5118110236220472" right="0.5118110236220472" top="0.5511811023622047" bottom="0.15748031496062992" header="0.31496062992125984" footer="0.31496062992125984"/>
  <pageSetup horizontalDpi="600" verticalDpi="600" orientation="landscape" paperSize="9" scale="120" r:id="rId1"/>
  <headerFooter>
    <oddHeader>&amp;CAUTOMOBILE CLUB UDINE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3" sqref="H2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fleet</dc:creator>
  <cp:keywords/>
  <dc:description/>
  <cp:lastModifiedBy>Gloria Tell</cp:lastModifiedBy>
  <cp:lastPrinted>2015-10-29T13:55:00Z</cp:lastPrinted>
  <dcterms:created xsi:type="dcterms:W3CDTF">2013-10-11T12:41:05Z</dcterms:created>
  <dcterms:modified xsi:type="dcterms:W3CDTF">2015-10-29T13:55:40Z</dcterms:modified>
  <cp:category/>
  <cp:version/>
  <cp:contentType/>
  <cp:contentStatus/>
</cp:coreProperties>
</file>